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V:\+Nabídková řízení\Nabídky 2024\ČOV\59. Elektroinstalace ČOV Vrchlabí\4.nabídka VODACZ\NABÍDKA\"/>
    </mc:Choice>
  </mc:AlternateContent>
  <xr:revisionPtr revIDLastSave="0" documentId="13_ncr:1_{09B3BC63-8A8D-46F1-B4D4-CFA4DE57A161}" xr6:coauthVersionLast="47" xr6:coauthVersionMax="47" xr10:uidLastSave="{00000000-0000-0000-0000-000000000000}"/>
  <bookViews>
    <workbookView xWindow="-28920" yWindow="-120" windowWidth="29040" windowHeight="15720" tabRatio="771" xr2:uid="{00000000-000D-0000-FFFF-FFFF00000000}"/>
  </bookViews>
  <sheets>
    <sheet name="Rekapitulace stavby" sheetId="1" r:id="rId1"/>
    <sheet name="30R1 - Dispečerské pracov..." sheetId="2" r:id="rId2"/>
    <sheet name="31RM1 - Čerpací stanice" sheetId="3" r:id="rId3"/>
    <sheet name="33RM3 - 1.část monoblok-1..." sheetId="4" r:id="rId4"/>
    <sheet name="34RM4 - Monoblok-2.část -..." sheetId="5" r:id="rId5"/>
    <sheet name="36RM6 - Dmychárna, hrubé ..." sheetId="6" r:id="rId6"/>
    <sheet name="38RM8 - Kalové hospodářství" sheetId="7" r:id="rId7"/>
    <sheet name="R09 - Plynojem" sheetId="8" r:id="rId8"/>
    <sheet name="R11 - Odvodnění kalu" sheetId="9" r:id="rId9"/>
    <sheet name="RM2.1 - Mechanické předči..." sheetId="10" r:id="rId10"/>
    <sheet name="RM2.2 - Lapák písku" sheetId="11" r:id="rId11"/>
    <sheet name="RM3.1 - Usazovací nádrž" sheetId="12" r:id="rId12"/>
    <sheet name="RM5.1 - Dosazovací nádrž 1" sheetId="13" r:id="rId13"/>
    <sheet name="RM5.2 - Dosazovací nádrž 2" sheetId="14" r:id="rId14"/>
    <sheet name="RMS 4.4 - Kotelna" sheetId="15" r:id="rId15"/>
    <sheet name="RMS4 - Rozvodna 2+DT1" sheetId="16" r:id="rId16"/>
    <sheet name="Pokyny pro vyplnění" sheetId="17" r:id="rId17"/>
  </sheets>
  <definedNames>
    <definedName name="_xlnm._FilterDatabase" localSheetId="1" hidden="1">'30R1 - Dispečerské pracov...'!$C$86:$K$156</definedName>
    <definedName name="_xlnm._FilterDatabase" localSheetId="2" hidden="1">'31RM1 - Čerpací stanice'!$C$93:$K$298</definedName>
    <definedName name="_xlnm._FilterDatabase" localSheetId="3" hidden="1">'33RM3 - 1.část monoblok-1...'!$C$94:$K$284</definedName>
    <definedName name="_xlnm._FilterDatabase" localSheetId="4" hidden="1">'34RM4 - Monoblok-2.část -...'!$C$97:$K$285</definedName>
    <definedName name="_xlnm._FilterDatabase" localSheetId="5" hidden="1">'36RM6 - Dmychárna, hrubé ...'!$C$87:$K$257</definedName>
    <definedName name="_xlnm._FilterDatabase" localSheetId="6" hidden="1">'38RM8 - Kalové hospodářství'!$C$89:$K$222</definedName>
    <definedName name="_xlnm._FilterDatabase" localSheetId="7" hidden="1">'R09 - Plynojem'!$C$86:$K$186</definedName>
    <definedName name="_xlnm._FilterDatabase" localSheetId="8" hidden="1">'R11 - Odvodnění kalu'!$C$91:$K$271</definedName>
    <definedName name="_xlnm._FilterDatabase" localSheetId="9" hidden="1">'RM2.1 - Mechanické předči...'!$C$89:$K$225</definedName>
    <definedName name="_xlnm._FilterDatabase" localSheetId="10" hidden="1">'RM2.2 - Lapák písku'!$C$86:$K$198</definedName>
    <definedName name="_xlnm._FilterDatabase" localSheetId="11" hidden="1">'RM3.1 - Usazovací nádrž'!$C$86:$K$198</definedName>
    <definedName name="_xlnm._FilterDatabase" localSheetId="12" hidden="1">'RM5.1 - Dosazovací nádrž 1'!$C$86:$K$197</definedName>
    <definedName name="_xlnm._FilterDatabase" localSheetId="13" hidden="1">'RM5.2 - Dosazovací nádrž 2'!$C$86:$K$198</definedName>
    <definedName name="_xlnm._FilterDatabase" localSheetId="14" hidden="1">'RMS 4.4 - Kotelna'!$C$88:$K$204</definedName>
    <definedName name="_xlnm._FilterDatabase" localSheetId="15" hidden="1">'RMS4 - Rozvodna 2+DT1'!$C$95:$K$310</definedName>
    <definedName name="_xlnm.Print_Titles" localSheetId="1">'30R1 - Dispečerské pracov...'!$86:$86</definedName>
    <definedName name="_xlnm.Print_Titles" localSheetId="2">'31RM1 - Čerpací stanice'!$93:$93</definedName>
    <definedName name="_xlnm.Print_Titles" localSheetId="3">'33RM3 - 1.část monoblok-1...'!$94:$94</definedName>
    <definedName name="_xlnm.Print_Titles" localSheetId="4">'34RM4 - Monoblok-2.část -...'!$97:$97</definedName>
    <definedName name="_xlnm.Print_Titles" localSheetId="5">'36RM6 - Dmychárna, hrubé ...'!$87:$87</definedName>
    <definedName name="_xlnm.Print_Titles" localSheetId="6">'38RM8 - Kalové hospodářství'!$89:$89</definedName>
    <definedName name="_xlnm.Print_Titles" localSheetId="7">'R09 - Plynojem'!$86:$86</definedName>
    <definedName name="_xlnm.Print_Titles" localSheetId="8">'R11 - Odvodnění kalu'!$91:$91</definedName>
    <definedName name="_xlnm.Print_Titles" localSheetId="0">'Rekapitulace stavby'!$52:$52</definedName>
    <definedName name="_xlnm.Print_Titles" localSheetId="9">'RM2.1 - Mechanické předči...'!$89:$89</definedName>
    <definedName name="_xlnm.Print_Titles" localSheetId="10">'RM2.2 - Lapák písku'!$86:$86</definedName>
    <definedName name="_xlnm.Print_Titles" localSheetId="11">'RM3.1 - Usazovací nádrž'!$86:$86</definedName>
    <definedName name="_xlnm.Print_Titles" localSheetId="12">'RM5.1 - Dosazovací nádrž 1'!$86:$86</definedName>
    <definedName name="_xlnm.Print_Titles" localSheetId="13">'RM5.2 - Dosazovací nádrž 2'!$86:$86</definedName>
    <definedName name="_xlnm.Print_Titles" localSheetId="14">'RMS 4.4 - Kotelna'!$88:$88</definedName>
    <definedName name="_xlnm.Print_Titles" localSheetId="15">'RMS4 - Rozvodna 2+DT1'!$95:$95</definedName>
    <definedName name="_xlnm.Print_Area" localSheetId="1">'30R1 - Dispečerské pracov...'!$C$4:$J$39,'30R1 - Dispečerské pracov...'!$C$45:$J$68,'30R1 - Dispečerské pracov...'!$C$74:$K$156</definedName>
    <definedName name="_xlnm.Print_Area" localSheetId="2">'31RM1 - Čerpací stanice'!$C$4:$J$39,'31RM1 - Čerpací stanice'!$C$45:$J$75,'31RM1 - Čerpací stanice'!$C$81:$K$298</definedName>
    <definedName name="_xlnm.Print_Area" localSheetId="3">'33RM3 - 1.část monoblok-1...'!$C$4:$J$39,'33RM3 - 1.část monoblok-1...'!$C$45:$J$76,'33RM3 - 1.část monoblok-1...'!$C$82:$K$284</definedName>
    <definedName name="_xlnm.Print_Area" localSheetId="4">'34RM4 - Monoblok-2.část -...'!$C$4:$J$39,'34RM4 - Monoblok-2.část -...'!$C$45:$J$79,'34RM4 - Monoblok-2.část -...'!$C$85:$K$285</definedName>
    <definedName name="_xlnm.Print_Area" localSheetId="5">'36RM6 - Dmychárna, hrubé ...'!$C$4:$J$39,'36RM6 - Dmychárna, hrubé ...'!$C$45:$J$69,'36RM6 - Dmychárna, hrubé ...'!$C$75:$K$257</definedName>
    <definedName name="_xlnm.Print_Area" localSheetId="6">'38RM8 - Kalové hospodářství'!$C$4:$J$39,'38RM8 - Kalové hospodářství'!$C$45:$J$71,'38RM8 - Kalové hospodářství'!$C$77:$K$222</definedName>
    <definedName name="_xlnm.Print_Area" localSheetId="16">'Pokyny pro vyplnění'!$B$2:$K$71,'Pokyny pro vyplnění'!$B$74:$K$118,'Pokyny pro vyplnění'!$B$121:$K$161,'Pokyny pro vyplnění'!$B$164:$K$219</definedName>
    <definedName name="_xlnm.Print_Area" localSheetId="7">'R09 - Plynojem'!$C$4:$J$39,'R09 - Plynojem'!$C$45:$J$68,'R09 - Plynojem'!$C$74:$K$186</definedName>
    <definedName name="_xlnm.Print_Area" localSheetId="8">'R11 - Odvodnění kalu'!$C$4:$J$39,'R11 - Odvodnění kalu'!$C$45:$J$73,'R11 - Odvodnění kalu'!$C$79:$K$271</definedName>
    <definedName name="_xlnm.Print_Area" localSheetId="0">'Rekapitulace stavby'!$D$4:$AO$36,'Rekapitulace stavby'!$C$42:$AQ$70</definedName>
    <definedName name="_xlnm.Print_Area" localSheetId="9">'RM2.1 - Mechanické předči...'!$C$4:$J$39,'RM2.1 - Mechanické předči...'!$C$45:$J$71,'RM2.1 - Mechanické předči...'!$C$77:$K$225</definedName>
    <definedName name="_xlnm.Print_Area" localSheetId="10">'RM2.2 - Lapák písku'!$C$4:$J$39,'RM2.2 - Lapák písku'!$C$45:$J$68,'RM2.2 - Lapák písku'!$C$74:$K$198</definedName>
    <definedName name="_xlnm.Print_Area" localSheetId="11">'RM3.1 - Usazovací nádrž'!$C$4:$J$39,'RM3.1 - Usazovací nádrž'!$C$45:$J$68,'RM3.1 - Usazovací nádrž'!$C$74:$K$198</definedName>
    <definedName name="_xlnm.Print_Area" localSheetId="12">'RM5.1 - Dosazovací nádrž 1'!$C$4:$J$39,'RM5.1 - Dosazovací nádrž 1'!$C$45:$J$68,'RM5.1 - Dosazovací nádrž 1'!$C$74:$K$197</definedName>
    <definedName name="_xlnm.Print_Area" localSheetId="13">'RM5.2 - Dosazovací nádrž 2'!$C$4:$J$39,'RM5.2 - Dosazovací nádrž 2'!$C$45:$J$68,'RM5.2 - Dosazovací nádrž 2'!$C$74:$K$198</definedName>
    <definedName name="_xlnm.Print_Area" localSheetId="14">'RMS 4.4 - Kotelna'!$C$4:$J$39,'RMS 4.4 - Kotelna'!$C$45:$J$70,'RMS 4.4 - Kotelna'!$C$76:$K$204</definedName>
    <definedName name="_xlnm.Print_Area" localSheetId="15">'RMS4 - Rozvodna 2+DT1'!$C$4:$J$39,'RMS4 - Rozvodna 2+DT1'!$C$45:$J$77,'RMS4 - Rozvodna 2+DT1'!$C$83:$K$310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6" l="1"/>
  <c r="J36" i="16"/>
  <c r="AY69" i="1" s="1"/>
  <c r="J35" i="16"/>
  <c r="AX69" i="1" s="1"/>
  <c r="BI310" i="16"/>
  <c r="BH310" i="16"/>
  <c r="BG310" i="16"/>
  <c r="BF310" i="16"/>
  <c r="T310" i="16"/>
  <c r="R310" i="16"/>
  <c r="P310" i="16"/>
  <c r="BI309" i="16"/>
  <c r="BH309" i="16"/>
  <c r="BG309" i="16"/>
  <c r="BF309" i="16"/>
  <c r="T309" i="16"/>
  <c r="R309" i="16"/>
  <c r="P309" i="16"/>
  <c r="BI308" i="16"/>
  <c r="BH308" i="16"/>
  <c r="BG308" i="16"/>
  <c r="BF308" i="16"/>
  <c r="T308" i="16"/>
  <c r="R308" i="16"/>
  <c r="P308" i="16"/>
  <c r="BI307" i="16"/>
  <c r="BH307" i="16"/>
  <c r="BG307" i="16"/>
  <c r="BF307" i="16"/>
  <c r="T307" i="16"/>
  <c r="R307" i="16"/>
  <c r="P307" i="16"/>
  <c r="BI306" i="16"/>
  <c r="BH306" i="16"/>
  <c r="BG306" i="16"/>
  <c r="BF306" i="16"/>
  <c r="T306" i="16"/>
  <c r="R306" i="16"/>
  <c r="P306" i="16"/>
  <c r="BI305" i="16"/>
  <c r="BH305" i="16"/>
  <c r="BG305" i="16"/>
  <c r="BF305" i="16"/>
  <c r="T305" i="16"/>
  <c r="R305" i="16"/>
  <c r="P305" i="16"/>
  <c r="BI303" i="16"/>
  <c r="BH303" i="16"/>
  <c r="BG303" i="16"/>
  <c r="BF303" i="16"/>
  <c r="T303" i="16"/>
  <c r="T302" i="16" s="1"/>
  <c r="R303" i="16"/>
  <c r="R302" i="16" s="1"/>
  <c r="P303" i="16"/>
  <c r="P302" i="16" s="1"/>
  <c r="BI301" i="16"/>
  <c r="BH301" i="16"/>
  <c r="BG301" i="16"/>
  <c r="BF301" i="16"/>
  <c r="T301" i="16"/>
  <c r="R301" i="16"/>
  <c r="P301" i="16"/>
  <c r="BI299" i="16"/>
  <c r="BH299" i="16"/>
  <c r="BG299" i="16"/>
  <c r="BF299" i="16"/>
  <c r="T299" i="16"/>
  <c r="R299" i="16"/>
  <c r="P299" i="16"/>
  <c r="BI297" i="16"/>
  <c r="BH297" i="16"/>
  <c r="BG297" i="16"/>
  <c r="BF297" i="16"/>
  <c r="T297" i="16"/>
  <c r="R297" i="16"/>
  <c r="P297" i="16"/>
  <c r="BI295" i="16"/>
  <c r="BH295" i="16"/>
  <c r="BG295" i="16"/>
  <c r="BF295" i="16"/>
  <c r="T295" i="16"/>
  <c r="R295" i="16"/>
  <c r="P295" i="16"/>
  <c r="BI292" i="16"/>
  <c r="BH292" i="16"/>
  <c r="BG292" i="16"/>
  <c r="BF292" i="16"/>
  <c r="T292" i="16"/>
  <c r="R292" i="16"/>
  <c r="P292" i="16"/>
  <c r="BI291" i="16"/>
  <c r="BH291" i="16"/>
  <c r="BG291" i="16"/>
  <c r="BF291" i="16"/>
  <c r="T291" i="16"/>
  <c r="R291" i="16"/>
  <c r="P291" i="16"/>
  <c r="BI290" i="16"/>
  <c r="BH290" i="16"/>
  <c r="BG290" i="16"/>
  <c r="BF290" i="16"/>
  <c r="T290" i="16"/>
  <c r="R290" i="16"/>
  <c r="P290" i="16"/>
  <c r="BI289" i="16"/>
  <c r="BH289" i="16"/>
  <c r="BG289" i="16"/>
  <c r="BF289" i="16"/>
  <c r="T289" i="16"/>
  <c r="R289" i="16"/>
  <c r="P289" i="16"/>
  <c r="BI288" i="16"/>
  <c r="BH288" i="16"/>
  <c r="BG288" i="16"/>
  <c r="BF288" i="16"/>
  <c r="T288" i="16"/>
  <c r="R288" i="16"/>
  <c r="P288" i="16"/>
  <c r="BI287" i="16"/>
  <c r="BH287" i="16"/>
  <c r="BG287" i="16"/>
  <c r="BF287" i="16"/>
  <c r="T287" i="16"/>
  <c r="R287" i="16"/>
  <c r="P287" i="16"/>
  <c r="BI286" i="16"/>
  <c r="BH286" i="16"/>
  <c r="BG286" i="16"/>
  <c r="BF286" i="16"/>
  <c r="T286" i="16"/>
  <c r="R286" i="16"/>
  <c r="P286" i="16"/>
  <c r="BI285" i="16"/>
  <c r="BH285" i="16"/>
  <c r="BG285" i="16"/>
  <c r="BF285" i="16"/>
  <c r="T285" i="16"/>
  <c r="R285" i="16"/>
  <c r="P285" i="16"/>
  <c r="BI284" i="16"/>
  <c r="BH284" i="16"/>
  <c r="BG284" i="16"/>
  <c r="BF284" i="16"/>
  <c r="T284" i="16"/>
  <c r="R284" i="16"/>
  <c r="P284" i="16"/>
  <c r="BI283" i="16"/>
  <c r="BH283" i="16"/>
  <c r="BG283" i="16"/>
  <c r="BF283" i="16"/>
  <c r="T283" i="16"/>
  <c r="R283" i="16"/>
  <c r="P283" i="16"/>
  <c r="BI282" i="16"/>
  <c r="BH282" i="16"/>
  <c r="BG282" i="16"/>
  <c r="BF282" i="16"/>
  <c r="T282" i="16"/>
  <c r="R282" i="16"/>
  <c r="P282" i="16"/>
  <c r="BI281" i="16"/>
  <c r="BH281" i="16"/>
  <c r="BG281" i="16"/>
  <c r="BF281" i="16"/>
  <c r="T281" i="16"/>
  <c r="R281" i="16"/>
  <c r="P281" i="16"/>
  <c r="BI280" i="16"/>
  <c r="BH280" i="16"/>
  <c r="BG280" i="16"/>
  <c r="BF280" i="16"/>
  <c r="T280" i="16"/>
  <c r="R280" i="16"/>
  <c r="P280" i="16"/>
  <c r="BI279" i="16"/>
  <c r="BH279" i="16"/>
  <c r="BG279" i="16"/>
  <c r="BF279" i="16"/>
  <c r="T279" i="16"/>
  <c r="R279" i="16"/>
  <c r="P279" i="16"/>
  <c r="BI278" i="16"/>
  <c r="BH278" i="16"/>
  <c r="BG278" i="16"/>
  <c r="BF278" i="16"/>
  <c r="T278" i="16"/>
  <c r="R278" i="16"/>
  <c r="P278" i="16"/>
  <c r="BI276" i="16"/>
  <c r="BH276" i="16"/>
  <c r="BG276" i="16"/>
  <c r="BF276" i="16"/>
  <c r="T276" i="16"/>
  <c r="R276" i="16"/>
  <c r="P276" i="16"/>
  <c r="BI275" i="16"/>
  <c r="BH275" i="16"/>
  <c r="BG275" i="16"/>
  <c r="BF275" i="16"/>
  <c r="T275" i="16"/>
  <c r="R275" i="16"/>
  <c r="P275" i="16"/>
  <c r="BI274" i="16"/>
  <c r="BH274" i="16"/>
  <c r="BG274" i="16"/>
  <c r="BF274" i="16"/>
  <c r="T274" i="16"/>
  <c r="R274" i="16"/>
  <c r="P274" i="16"/>
  <c r="BI273" i="16"/>
  <c r="BH273" i="16"/>
  <c r="BG273" i="16"/>
  <c r="BF273" i="16"/>
  <c r="T273" i="16"/>
  <c r="R273" i="16"/>
  <c r="P273" i="16"/>
  <c r="BI272" i="16"/>
  <c r="BH272" i="16"/>
  <c r="BG272" i="16"/>
  <c r="BF272" i="16"/>
  <c r="T272" i="16"/>
  <c r="R272" i="16"/>
  <c r="P272" i="16"/>
  <c r="BI271" i="16"/>
  <c r="BH271" i="16"/>
  <c r="BG271" i="16"/>
  <c r="BF271" i="16"/>
  <c r="T271" i="16"/>
  <c r="R271" i="16"/>
  <c r="P271" i="16"/>
  <c r="BI270" i="16"/>
  <c r="BH270" i="16"/>
  <c r="BG270" i="16"/>
  <c r="BF270" i="16"/>
  <c r="T270" i="16"/>
  <c r="R270" i="16"/>
  <c r="P270" i="16"/>
  <c r="BI269" i="16"/>
  <c r="BH269" i="16"/>
  <c r="BG269" i="16"/>
  <c r="BF269" i="16"/>
  <c r="T269" i="16"/>
  <c r="R269" i="16"/>
  <c r="P269" i="16"/>
  <c r="BI268" i="16"/>
  <c r="BH268" i="16"/>
  <c r="BG268" i="16"/>
  <c r="BF268" i="16"/>
  <c r="T268" i="16"/>
  <c r="R268" i="16"/>
  <c r="P268" i="16"/>
  <c r="BI267" i="16"/>
  <c r="BH267" i="16"/>
  <c r="BG267" i="16"/>
  <c r="BF267" i="16"/>
  <c r="T267" i="16"/>
  <c r="R267" i="16"/>
  <c r="P267" i="16"/>
  <c r="BI266" i="16"/>
  <c r="BH266" i="16"/>
  <c r="BG266" i="16"/>
  <c r="BF266" i="16"/>
  <c r="T266" i="16"/>
  <c r="R266" i="16"/>
  <c r="P266" i="16"/>
  <c r="BI265" i="16"/>
  <c r="BH265" i="16"/>
  <c r="BG265" i="16"/>
  <c r="BF265" i="16"/>
  <c r="T265" i="16"/>
  <c r="R265" i="16"/>
  <c r="P265" i="16"/>
  <c r="BI264" i="16"/>
  <c r="BH264" i="16"/>
  <c r="BG264" i="16"/>
  <c r="BF264" i="16"/>
  <c r="T264" i="16"/>
  <c r="R264" i="16"/>
  <c r="P264" i="16"/>
  <c r="BI263" i="16"/>
  <c r="BH263" i="16"/>
  <c r="BG263" i="16"/>
  <c r="BF263" i="16"/>
  <c r="T263" i="16"/>
  <c r="R263" i="16"/>
  <c r="P263" i="16"/>
  <c r="BI262" i="16"/>
  <c r="BH262" i="16"/>
  <c r="BG262" i="16"/>
  <c r="BF262" i="16"/>
  <c r="T262" i="16"/>
  <c r="R262" i="16"/>
  <c r="P262" i="16"/>
  <c r="BI260" i="16"/>
  <c r="BH260" i="16"/>
  <c r="BG260" i="16"/>
  <c r="BF260" i="16"/>
  <c r="T260" i="16"/>
  <c r="R260" i="16"/>
  <c r="P260" i="16"/>
  <c r="BI258" i="16"/>
  <c r="BH258" i="16"/>
  <c r="BG258" i="16"/>
  <c r="BF258" i="16"/>
  <c r="T258" i="16"/>
  <c r="R258" i="16"/>
  <c r="P258" i="16"/>
  <c r="BI257" i="16"/>
  <c r="BH257" i="16"/>
  <c r="BG257" i="16"/>
  <c r="BF257" i="16"/>
  <c r="T257" i="16"/>
  <c r="R257" i="16"/>
  <c r="P257" i="16"/>
  <c r="BI256" i="16"/>
  <c r="BH256" i="16"/>
  <c r="BG256" i="16"/>
  <c r="BF256" i="16"/>
  <c r="T256" i="16"/>
  <c r="R256" i="16"/>
  <c r="P256" i="16"/>
  <c r="BI255" i="16"/>
  <c r="BH255" i="16"/>
  <c r="BG255" i="16"/>
  <c r="BF255" i="16"/>
  <c r="T255" i="16"/>
  <c r="R255" i="16"/>
  <c r="P255" i="16"/>
  <c r="BI254" i="16"/>
  <c r="BH254" i="16"/>
  <c r="BG254" i="16"/>
  <c r="BF254" i="16"/>
  <c r="T254" i="16"/>
  <c r="R254" i="16"/>
  <c r="P254" i="16"/>
  <c r="BI253" i="16"/>
  <c r="BH253" i="16"/>
  <c r="BG253" i="16"/>
  <c r="BF253" i="16"/>
  <c r="T253" i="16"/>
  <c r="R253" i="16"/>
  <c r="P253" i="16"/>
  <c r="BI252" i="16"/>
  <c r="BH252" i="16"/>
  <c r="BG252" i="16"/>
  <c r="BF252" i="16"/>
  <c r="T252" i="16"/>
  <c r="R252" i="16"/>
  <c r="P252" i="16"/>
  <c r="BI250" i="16"/>
  <c r="BH250" i="16"/>
  <c r="BG250" i="16"/>
  <c r="BF250" i="16"/>
  <c r="T250" i="16"/>
  <c r="R250" i="16"/>
  <c r="P250" i="16"/>
  <c r="BI248" i="16"/>
  <c r="BH248" i="16"/>
  <c r="BG248" i="16"/>
  <c r="BF248" i="16"/>
  <c r="T248" i="16"/>
  <c r="R248" i="16"/>
  <c r="P248" i="16"/>
  <c r="BI246" i="16"/>
  <c r="BH246" i="16"/>
  <c r="BG246" i="16"/>
  <c r="BF246" i="16"/>
  <c r="T246" i="16"/>
  <c r="R246" i="16"/>
  <c r="P246" i="16"/>
  <c r="BI244" i="16"/>
  <c r="BH244" i="16"/>
  <c r="BG244" i="16"/>
  <c r="BF244" i="16"/>
  <c r="T244" i="16"/>
  <c r="R244" i="16"/>
  <c r="P244" i="16"/>
  <c r="BI242" i="16"/>
  <c r="BH242" i="16"/>
  <c r="BG242" i="16"/>
  <c r="BF242" i="16"/>
  <c r="T242" i="16"/>
  <c r="R242" i="16"/>
  <c r="P242" i="16"/>
  <c r="BI240" i="16"/>
  <c r="BH240" i="16"/>
  <c r="BG240" i="16"/>
  <c r="BF240" i="16"/>
  <c r="T240" i="16"/>
  <c r="R240" i="16"/>
  <c r="P240" i="16"/>
  <c r="BI238" i="16"/>
  <c r="BH238" i="16"/>
  <c r="BG238" i="16"/>
  <c r="BF238" i="16"/>
  <c r="T238" i="16"/>
  <c r="R238" i="16"/>
  <c r="P238" i="16"/>
  <c r="BI236" i="16"/>
  <c r="BH236" i="16"/>
  <c r="BG236" i="16"/>
  <c r="BF236" i="16"/>
  <c r="T236" i="16"/>
  <c r="R236" i="16"/>
  <c r="P236" i="16"/>
  <c r="BI235" i="16"/>
  <c r="BH235" i="16"/>
  <c r="BG235" i="16"/>
  <c r="BF235" i="16"/>
  <c r="T235" i="16"/>
  <c r="R235" i="16"/>
  <c r="P235" i="16"/>
  <c r="BI234" i="16"/>
  <c r="BH234" i="16"/>
  <c r="BG234" i="16"/>
  <c r="BF234" i="16"/>
  <c r="T234" i="16"/>
  <c r="R234" i="16"/>
  <c r="P234" i="16"/>
  <c r="BI233" i="16"/>
  <c r="BH233" i="16"/>
  <c r="BG233" i="16"/>
  <c r="BF233" i="16"/>
  <c r="T233" i="16"/>
  <c r="R233" i="16"/>
  <c r="P233" i="16"/>
  <c r="BI232" i="16"/>
  <c r="BH232" i="16"/>
  <c r="BG232" i="16"/>
  <c r="BF232" i="16"/>
  <c r="T232" i="16"/>
  <c r="R232" i="16"/>
  <c r="P232" i="16"/>
  <c r="BI231" i="16"/>
  <c r="BH231" i="16"/>
  <c r="BG231" i="16"/>
  <c r="BF231" i="16"/>
  <c r="T231" i="16"/>
  <c r="R231" i="16"/>
  <c r="P231" i="16"/>
  <c r="BI230" i="16"/>
  <c r="BH230" i="16"/>
  <c r="BG230" i="16"/>
  <c r="BF230" i="16"/>
  <c r="T230" i="16"/>
  <c r="R230" i="16"/>
  <c r="P230" i="16"/>
  <c r="BI229" i="16"/>
  <c r="BH229" i="16"/>
  <c r="BG229" i="16"/>
  <c r="BF229" i="16"/>
  <c r="T229" i="16"/>
  <c r="R229" i="16"/>
  <c r="P229" i="16"/>
  <c r="BI228" i="16"/>
  <c r="BH228" i="16"/>
  <c r="BG228" i="16"/>
  <c r="BF228" i="16"/>
  <c r="T228" i="16"/>
  <c r="R228" i="16"/>
  <c r="P228" i="16"/>
  <c r="BI226" i="16"/>
  <c r="BH226" i="16"/>
  <c r="BG226" i="16"/>
  <c r="BF226" i="16"/>
  <c r="T226" i="16"/>
  <c r="R226" i="16"/>
  <c r="P226" i="16"/>
  <c r="BI225" i="16"/>
  <c r="BH225" i="16"/>
  <c r="BG225" i="16"/>
  <c r="BF225" i="16"/>
  <c r="T225" i="16"/>
  <c r="R225" i="16"/>
  <c r="P225" i="16"/>
  <c r="BI224" i="16"/>
  <c r="BH224" i="16"/>
  <c r="BG224" i="16"/>
  <c r="BF224" i="16"/>
  <c r="T224" i="16"/>
  <c r="R224" i="16"/>
  <c r="P224" i="16"/>
  <c r="BI223" i="16"/>
  <c r="BH223" i="16"/>
  <c r="BG223" i="16"/>
  <c r="BF223" i="16"/>
  <c r="T223" i="16"/>
  <c r="R223" i="16"/>
  <c r="P223" i="16"/>
  <c r="BI222" i="16"/>
  <c r="BH222" i="16"/>
  <c r="BG222" i="16"/>
  <c r="BF222" i="16"/>
  <c r="T222" i="16"/>
  <c r="R222" i="16"/>
  <c r="P222" i="16"/>
  <c r="BI221" i="16"/>
  <c r="BH221" i="16"/>
  <c r="BG221" i="16"/>
  <c r="BF221" i="16"/>
  <c r="T221" i="16"/>
  <c r="R221" i="16"/>
  <c r="P221" i="16"/>
  <c r="BI219" i="16"/>
  <c r="BH219" i="16"/>
  <c r="BG219" i="16"/>
  <c r="BF219" i="16"/>
  <c r="T219" i="16"/>
  <c r="R219" i="16"/>
  <c r="P219" i="16"/>
  <c r="BI218" i="16"/>
  <c r="BH218" i="16"/>
  <c r="BG218" i="16"/>
  <c r="BF218" i="16"/>
  <c r="T218" i="16"/>
  <c r="R218" i="16"/>
  <c r="P218" i="16"/>
  <c r="BI217" i="16"/>
  <c r="BH217" i="16"/>
  <c r="BG217" i="16"/>
  <c r="BF217" i="16"/>
  <c r="T217" i="16"/>
  <c r="R217" i="16"/>
  <c r="P217" i="16"/>
  <c r="BI216" i="16"/>
  <c r="BH216" i="16"/>
  <c r="BG216" i="16"/>
  <c r="BF216" i="16"/>
  <c r="T216" i="16"/>
  <c r="R216" i="16"/>
  <c r="P216" i="16"/>
  <c r="BI215" i="16"/>
  <c r="BH215" i="16"/>
  <c r="BG215" i="16"/>
  <c r="BF215" i="16"/>
  <c r="T215" i="16"/>
  <c r="R215" i="16"/>
  <c r="P215" i="16"/>
  <c r="BI214" i="16"/>
  <c r="BH214" i="16"/>
  <c r="BG214" i="16"/>
  <c r="BF214" i="16"/>
  <c r="T214" i="16"/>
  <c r="R214" i="16"/>
  <c r="P214" i="16"/>
  <c r="BI213" i="16"/>
  <c r="BH213" i="16"/>
  <c r="BG213" i="16"/>
  <c r="BF213" i="16"/>
  <c r="T213" i="16"/>
  <c r="R213" i="16"/>
  <c r="P213" i="16"/>
  <c r="BI210" i="16"/>
  <c r="BH210" i="16"/>
  <c r="BG210" i="16"/>
  <c r="BF210" i="16"/>
  <c r="T210" i="16"/>
  <c r="R210" i="16"/>
  <c r="P210" i="16"/>
  <c r="BI209" i="16"/>
  <c r="BH209" i="16"/>
  <c r="BG209" i="16"/>
  <c r="BF209" i="16"/>
  <c r="T209" i="16"/>
  <c r="R209" i="16"/>
  <c r="P209" i="16"/>
  <c r="BI208" i="16"/>
  <c r="BH208" i="16"/>
  <c r="BG208" i="16"/>
  <c r="BF208" i="16"/>
  <c r="T208" i="16"/>
  <c r="R208" i="16"/>
  <c r="P208" i="16"/>
  <c r="BI207" i="16"/>
  <c r="BH207" i="16"/>
  <c r="BG207" i="16"/>
  <c r="BF207" i="16"/>
  <c r="T207" i="16"/>
  <c r="R207" i="16"/>
  <c r="P207" i="16"/>
  <c r="BI206" i="16"/>
  <c r="BH206" i="16"/>
  <c r="BG206" i="16"/>
  <c r="BF206" i="16"/>
  <c r="T206" i="16"/>
  <c r="R206" i="16"/>
  <c r="P206" i="16"/>
  <c r="BI205" i="16"/>
  <c r="BH205" i="16"/>
  <c r="BG205" i="16"/>
  <c r="BF205" i="16"/>
  <c r="T205" i="16"/>
  <c r="R205" i="16"/>
  <c r="P205" i="16"/>
  <c r="BI204" i="16"/>
  <c r="BH204" i="16"/>
  <c r="BG204" i="16"/>
  <c r="BF204" i="16"/>
  <c r="T204" i="16"/>
  <c r="R204" i="16"/>
  <c r="P204" i="16"/>
  <c r="BI203" i="16"/>
  <c r="BH203" i="16"/>
  <c r="BG203" i="16"/>
  <c r="BF203" i="16"/>
  <c r="T203" i="16"/>
  <c r="R203" i="16"/>
  <c r="P203" i="16"/>
  <c r="BI202" i="16"/>
  <c r="BH202" i="16"/>
  <c r="BG202" i="16"/>
  <c r="BF202" i="16"/>
  <c r="T202" i="16"/>
  <c r="R202" i="16"/>
  <c r="P202" i="16"/>
  <c r="BI201" i="16"/>
  <c r="BH201" i="16"/>
  <c r="BG201" i="16"/>
  <c r="BF201" i="16"/>
  <c r="T201" i="16"/>
  <c r="R201" i="16"/>
  <c r="P201" i="16"/>
  <c r="BI200" i="16"/>
  <c r="BH200" i="16"/>
  <c r="BG200" i="16"/>
  <c r="BF200" i="16"/>
  <c r="T200" i="16"/>
  <c r="R200" i="16"/>
  <c r="P200" i="16"/>
  <c r="BI199" i="16"/>
  <c r="BH199" i="16"/>
  <c r="BG199" i="16"/>
  <c r="BF199" i="16"/>
  <c r="T199" i="16"/>
  <c r="R199" i="16"/>
  <c r="P199" i="16"/>
  <c r="BI198" i="16"/>
  <c r="BH198" i="16"/>
  <c r="BG198" i="16"/>
  <c r="BF198" i="16"/>
  <c r="T198" i="16"/>
  <c r="R198" i="16"/>
  <c r="P198" i="16"/>
  <c r="BI197" i="16"/>
  <c r="BH197" i="16"/>
  <c r="BG197" i="16"/>
  <c r="BF197" i="16"/>
  <c r="T197" i="16"/>
  <c r="R197" i="16"/>
  <c r="P197" i="16"/>
  <c r="BI196" i="16"/>
  <c r="BH196" i="16"/>
  <c r="BG196" i="16"/>
  <c r="BF196" i="16"/>
  <c r="T196" i="16"/>
  <c r="R196" i="16"/>
  <c r="P196" i="16"/>
  <c r="BI195" i="16"/>
  <c r="BH195" i="16"/>
  <c r="BG195" i="16"/>
  <c r="BF195" i="16"/>
  <c r="T195" i="16"/>
  <c r="R195" i="16"/>
  <c r="P195" i="16"/>
  <c r="BI194" i="16"/>
  <c r="BH194" i="16"/>
  <c r="BG194" i="16"/>
  <c r="BF194" i="16"/>
  <c r="T194" i="16"/>
  <c r="R194" i="16"/>
  <c r="P194" i="16"/>
  <c r="BI193" i="16"/>
  <c r="BH193" i="16"/>
  <c r="BG193" i="16"/>
  <c r="BF193" i="16"/>
  <c r="T193" i="16"/>
  <c r="R193" i="16"/>
  <c r="P193" i="16"/>
  <c r="BI192" i="16"/>
  <c r="BH192" i="16"/>
  <c r="BG192" i="16"/>
  <c r="BF192" i="16"/>
  <c r="T192" i="16"/>
  <c r="R192" i="16"/>
  <c r="P192" i="16"/>
  <c r="BI190" i="16"/>
  <c r="BH190" i="16"/>
  <c r="BG190" i="16"/>
  <c r="BF190" i="16"/>
  <c r="T190" i="16"/>
  <c r="R190" i="16"/>
  <c r="P190" i="16"/>
  <c r="BI189" i="16"/>
  <c r="BH189" i="16"/>
  <c r="BG189" i="16"/>
  <c r="BF189" i="16"/>
  <c r="T189" i="16"/>
  <c r="R189" i="16"/>
  <c r="P189" i="16"/>
  <c r="BI188" i="16"/>
  <c r="BH188" i="16"/>
  <c r="BG188" i="16"/>
  <c r="BF188" i="16"/>
  <c r="T188" i="16"/>
  <c r="R188" i="16"/>
  <c r="P188" i="16"/>
  <c r="BI187" i="16"/>
  <c r="BH187" i="16"/>
  <c r="BG187" i="16"/>
  <c r="BF187" i="16"/>
  <c r="T187" i="16"/>
  <c r="R187" i="16"/>
  <c r="P187" i="16"/>
  <c r="BI186" i="16"/>
  <c r="BH186" i="16"/>
  <c r="BG186" i="16"/>
  <c r="BF186" i="16"/>
  <c r="T186" i="16"/>
  <c r="R186" i="16"/>
  <c r="P186" i="16"/>
  <c r="BI185" i="16"/>
  <c r="BH185" i="16"/>
  <c r="BG185" i="16"/>
  <c r="BF185" i="16"/>
  <c r="T185" i="16"/>
  <c r="R185" i="16"/>
  <c r="P185" i="16"/>
  <c r="BI184" i="16"/>
  <c r="BH184" i="16"/>
  <c r="BG184" i="16"/>
  <c r="BF184" i="16"/>
  <c r="T184" i="16"/>
  <c r="R184" i="16"/>
  <c r="P184" i="16"/>
  <c r="BI182" i="16"/>
  <c r="BH182" i="16"/>
  <c r="BG182" i="16"/>
  <c r="BF182" i="16"/>
  <c r="T182" i="16"/>
  <c r="R182" i="16"/>
  <c r="P182" i="16"/>
  <c r="BI181" i="16"/>
  <c r="BH181" i="16"/>
  <c r="BG181" i="16"/>
  <c r="BF181" i="16"/>
  <c r="T181" i="16"/>
  <c r="R181" i="16"/>
  <c r="P181" i="16"/>
  <c r="BI180" i="16"/>
  <c r="BH180" i="16"/>
  <c r="BG180" i="16"/>
  <c r="BF180" i="16"/>
  <c r="T180" i="16"/>
  <c r="R180" i="16"/>
  <c r="P180" i="16"/>
  <c r="BI179" i="16"/>
  <c r="BH179" i="16"/>
  <c r="BG179" i="16"/>
  <c r="BF179" i="16"/>
  <c r="T179" i="16"/>
  <c r="R179" i="16"/>
  <c r="P179" i="16"/>
  <c r="BI178" i="16"/>
  <c r="BH178" i="16"/>
  <c r="BG178" i="16"/>
  <c r="BF178" i="16"/>
  <c r="T178" i="16"/>
  <c r="R178" i="16"/>
  <c r="P178" i="16"/>
  <c r="BI177" i="16"/>
  <c r="BH177" i="16"/>
  <c r="BG177" i="16"/>
  <c r="BF177" i="16"/>
  <c r="T177" i="16"/>
  <c r="R177" i="16"/>
  <c r="P177" i="16"/>
  <c r="BI176" i="16"/>
  <c r="BH176" i="16"/>
  <c r="BG176" i="16"/>
  <c r="BF176" i="16"/>
  <c r="T176" i="16"/>
  <c r="R176" i="16"/>
  <c r="P176" i="16"/>
  <c r="BI175" i="16"/>
  <c r="BH175" i="16"/>
  <c r="BG175" i="16"/>
  <c r="BF175" i="16"/>
  <c r="T175" i="16"/>
  <c r="R175" i="16"/>
  <c r="P175" i="16"/>
  <c r="BI174" i="16"/>
  <c r="BH174" i="16"/>
  <c r="BG174" i="16"/>
  <c r="BF174" i="16"/>
  <c r="T174" i="16"/>
  <c r="R174" i="16"/>
  <c r="P174" i="16"/>
  <c r="BI173" i="16"/>
  <c r="BH173" i="16"/>
  <c r="BG173" i="16"/>
  <c r="BF173" i="16"/>
  <c r="T173" i="16"/>
  <c r="R173" i="16"/>
  <c r="P173" i="16"/>
  <c r="BI172" i="16"/>
  <c r="BH172" i="16"/>
  <c r="BG172" i="16"/>
  <c r="BF172" i="16"/>
  <c r="T172" i="16"/>
  <c r="R172" i="16"/>
  <c r="P172" i="16"/>
  <c r="BI171" i="16"/>
  <c r="BH171" i="16"/>
  <c r="BG171" i="16"/>
  <c r="BF171" i="16"/>
  <c r="T171" i="16"/>
  <c r="R171" i="16"/>
  <c r="P171" i="16"/>
  <c r="BI170" i="16"/>
  <c r="BH170" i="16"/>
  <c r="BG170" i="16"/>
  <c r="BF170" i="16"/>
  <c r="T170" i="16"/>
  <c r="R170" i="16"/>
  <c r="P170" i="16"/>
  <c r="BI169" i="16"/>
  <c r="BH169" i="16"/>
  <c r="BG169" i="16"/>
  <c r="BF169" i="16"/>
  <c r="T169" i="16"/>
  <c r="R169" i="16"/>
  <c r="P169" i="16"/>
  <c r="BI168" i="16"/>
  <c r="BH168" i="16"/>
  <c r="BG168" i="16"/>
  <c r="BF168" i="16"/>
  <c r="T168" i="16"/>
  <c r="R168" i="16"/>
  <c r="P168" i="16"/>
  <c r="BI167" i="16"/>
  <c r="BH167" i="16"/>
  <c r="BG167" i="16"/>
  <c r="BF167" i="16"/>
  <c r="T167" i="16"/>
  <c r="R167" i="16"/>
  <c r="P167" i="16"/>
  <c r="BI166" i="16"/>
  <c r="BH166" i="16"/>
  <c r="BG166" i="16"/>
  <c r="BF166" i="16"/>
  <c r="T166" i="16"/>
  <c r="R166" i="16"/>
  <c r="P166" i="16"/>
  <c r="BI165" i="16"/>
  <c r="BH165" i="16"/>
  <c r="BG165" i="16"/>
  <c r="BF165" i="16"/>
  <c r="T165" i="16"/>
  <c r="R165" i="16"/>
  <c r="P165" i="16"/>
  <c r="BI164" i="16"/>
  <c r="BH164" i="16"/>
  <c r="BG164" i="16"/>
  <c r="BF164" i="16"/>
  <c r="T164" i="16"/>
  <c r="R164" i="16"/>
  <c r="P164" i="16"/>
  <c r="BI163" i="16"/>
  <c r="BH163" i="16"/>
  <c r="BG163" i="16"/>
  <c r="BF163" i="16"/>
  <c r="T163" i="16"/>
  <c r="R163" i="16"/>
  <c r="P163" i="16"/>
  <c r="BI162" i="16"/>
  <c r="BH162" i="16"/>
  <c r="BG162" i="16"/>
  <c r="BF162" i="16"/>
  <c r="T162" i="16"/>
  <c r="R162" i="16"/>
  <c r="P162" i="16"/>
  <c r="BI161" i="16"/>
  <c r="BH161" i="16"/>
  <c r="BG161" i="16"/>
  <c r="BF161" i="16"/>
  <c r="T161" i="16"/>
  <c r="R161" i="16"/>
  <c r="P161" i="16"/>
  <c r="BI160" i="16"/>
  <c r="BH160" i="16"/>
  <c r="BG160" i="16"/>
  <c r="BF160" i="16"/>
  <c r="T160" i="16"/>
  <c r="R160" i="16"/>
  <c r="P160" i="16"/>
  <c r="BI159" i="16"/>
  <c r="BH159" i="16"/>
  <c r="BG159" i="16"/>
  <c r="BF159" i="16"/>
  <c r="T159" i="16"/>
  <c r="R159" i="16"/>
  <c r="P159" i="16"/>
  <c r="BI158" i="16"/>
  <c r="BH158" i="16"/>
  <c r="BG158" i="16"/>
  <c r="BF158" i="16"/>
  <c r="T158" i="16"/>
  <c r="R158" i="16"/>
  <c r="P158" i="16"/>
  <c r="BI157" i="16"/>
  <c r="BH157" i="16"/>
  <c r="BG157" i="16"/>
  <c r="BF157" i="16"/>
  <c r="T157" i="16"/>
  <c r="R157" i="16"/>
  <c r="P157" i="16"/>
  <c r="BI156" i="16"/>
  <c r="BH156" i="16"/>
  <c r="BG156" i="16"/>
  <c r="BF156" i="16"/>
  <c r="T156" i="16"/>
  <c r="R156" i="16"/>
  <c r="P156" i="16"/>
  <c r="BI155" i="16"/>
  <c r="BH155" i="16"/>
  <c r="BG155" i="16"/>
  <c r="BF155" i="16"/>
  <c r="T155" i="16"/>
  <c r="R155" i="16"/>
  <c r="P155" i="16"/>
  <c r="BI154" i="16"/>
  <c r="BH154" i="16"/>
  <c r="BG154" i="16"/>
  <c r="BF154" i="16"/>
  <c r="T154" i="16"/>
  <c r="R154" i="16"/>
  <c r="P154" i="16"/>
  <c r="BI153" i="16"/>
  <c r="BH153" i="16"/>
  <c r="BG153" i="16"/>
  <c r="BF153" i="16"/>
  <c r="T153" i="16"/>
  <c r="R153" i="16"/>
  <c r="P153" i="16"/>
  <c r="BI152" i="16"/>
  <c r="BH152" i="16"/>
  <c r="BG152" i="16"/>
  <c r="BF152" i="16"/>
  <c r="T152" i="16"/>
  <c r="R152" i="16"/>
  <c r="P152" i="16"/>
  <c r="BI151" i="16"/>
  <c r="BH151" i="16"/>
  <c r="BG151" i="16"/>
  <c r="BF151" i="16"/>
  <c r="T151" i="16"/>
  <c r="R151" i="16"/>
  <c r="P151" i="16"/>
  <c r="BI150" i="16"/>
  <c r="BH150" i="16"/>
  <c r="BG150" i="16"/>
  <c r="BF150" i="16"/>
  <c r="T150" i="16"/>
  <c r="R150" i="16"/>
  <c r="P150" i="16"/>
  <c r="BI149" i="16"/>
  <c r="BH149" i="16"/>
  <c r="BG149" i="16"/>
  <c r="BF149" i="16"/>
  <c r="T149" i="16"/>
  <c r="R149" i="16"/>
  <c r="P149" i="16"/>
  <c r="BI148" i="16"/>
  <c r="BH148" i="16"/>
  <c r="BG148" i="16"/>
  <c r="BF148" i="16"/>
  <c r="T148" i="16"/>
  <c r="R148" i="16"/>
  <c r="P148" i="16"/>
  <c r="BI147" i="16"/>
  <c r="BH147" i="16"/>
  <c r="BG147" i="16"/>
  <c r="BF147" i="16"/>
  <c r="T147" i="16"/>
  <c r="R147" i="16"/>
  <c r="P147" i="16"/>
  <c r="BI146" i="16"/>
  <c r="BH146" i="16"/>
  <c r="BG146" i="16"/>
  <c r="BF146" i="16"/>
  <c r="T146" i="16"/>
  <c r="R146" i="16"/>
  <c r="P146" i="16"/>
  <c r="BI145" i="16"/>
  <c r="BH145" i="16"/>
  <c r="BG145" i="16"/>
  <c r="BF145" i="16"/>
  <c r="T145" i="16"/>
  <c r="R145" i="16"/>
  <c r="P145" i="16"/>
  <c r="BI144" i="16"/>
  <c r="BH144" i="16"/>
  <c r="BG144" i="16"/>
  <c r="BF144" i="16"/>
  <c r="T144" i="16"/>
  <c r="R144" i="16"/>
  <c r="P144" i="16"/>
  <c r="BI143" i="16"/>
  <c r="BH143" i="16"/>
  <c r="BG143" i="16"/>
  <c r="BF143" i="16"/>
  <c r="T143" i="16"/>
  <c r="R143" i="16"/>
  <c r="P143" i="16"/>
  <c r="BI142" i="16"/>
  <c r="BH142" i="16"/>
  <c r="BG142" i="16"/>
  <c r="BF142" i="16"/>
  <c r="T142" i="16"/>
  <c r="R142" i="16"/>
  <c r="P142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9" i="16"/>
  <c r="BH139" i="16"/>
  <c r="BG139" i="16"/>
  <c r="BF139" i="16"/>
  <c r="T139" i="16"/>
  <c r="R139" i="16"/>
  <c r="P139" i="16"/>
  <c r="BI138" i="16"/>
  <c r="BH138" i="16"/>
  <c r="BG138" i="16"/>
  <c r="BF138" i="16"/>
  <c r="T138" i="16"/>
  <c r="R138" i="16"/>
  <c r="P138" i="16"/>
  <c r="BI137" i="16"/>
  <c r="BH137" i="16"/>
  <c r="BG137" i="16"/>
  <c r="BF137" i="16"/>
  <c r="T137" i="16"/>
  <c r="R137" i="16"/>
  <c r="P137" i="16"/>
  <c r="BI136" i="16"/>
  <c r="BH136" i="16"/>
  <c r="BG136" i="16"/>
  <c r="BF136" i="16"/>
  <c r="T136" i="16"/>
  <c r="R136" i="16"/>
  <c r="P136" i="16"/>
  <c r="BI135" i="16"/>
  <c r="BH135" i="16"/>
  <c r="BG135" i="16"/>
  <c r="BF135" i="16"/>
  <c r="T135" i="16"/>
  <c r="R135" i="16"/>
  <c r="P135" i="16"/>
  <c r="BI134" i="16"/>
  <c r="BH134" i="16"/>
  <c r="BG134" i="16"/>
  <c r="BF134" i="16"/>
  <c r="T134" i="16"/>
  <c r="R134" i="16"/>
  <c r="P134" i="16"/>
  <c r="BI133" i="16"/>
  <c r="BH133" i="16"/>
  <c r="BG133" i="16"/>
  <c r="BF133" i="16"/>
  <c r="T133" i="16"/>
  <c r="R133" i="16"/>
  <c r="P133" i="16"/>
  <c r="BI132" i="16"/>
  <c r="BH132" i="16"/>
  <c r="BG132" i="16"/>
  <c r="BF132" i="16"/>
  <c r="T132" i="16"/>
  <c r="R132" i="16"/>
  <c r="P132" i="16"/>
  <c r="BI131" i="16"/>
  <c r="BH131" i="16"/>
  <c r="BG131" i="16"/>
  <c r="BF131" i="16"/>
  <c r="T131" i="16"/>
  <c r="R131" i="16"/>
  <c r="P131" i="16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BI128" i="16"/>
  <c r="BH128" i="16"/>
  <c r="BG128" i="16"/>
  <c r="BF128" i="16"/>
  <c r="T128" i="16"/>
  <c r="R128" i="16"/>
  <c r="P128" i="16"/>
  <c r="BI127" i="16"/>
  <c r="BH127" i="16"/>
  <c r="BG127" i="16"/>
  <c r="BF127" i="16"/>
  <c r="T127" i="16"/>
  <c r="R127" i="16"/>
  <c r="P127" i="16"/>
  <c r="BI126" i="16"/>
  <c r="BH126" i="16"/>
  <c r="BG126" i="16"/>
  <c r="BF126" i="16"/>
  <c r="T126" i="16"/>
  <c r="R126" i="16"/>
  <c r="P126" i="16"/>
  <c r="BI125" i="16"/>
  <c r="BH125" i="16"/>
  <c r="BG125" i="16"/>
  <c r="BF125" i="16"/>
  <c r="T125" i="16"/>
  <c r="R125" i="16"/>
  <c r="P125" i="16"/>
  <c r="BI124" i="16"/>
  <c r="BH124" i="16"/>
  <c r="BG124" i="16"/>
  <c r="BF124" i="16"/>
  <c r="T124" i="16"/>
  <c r="R124" i="16"/>
  <c r="P124" i="16"/>
  <c r="BI123" i="16"/>
  <c r="BH123" i="16"/>
  <c r="BG123" i="16"/>
  <c r="BF123" i="16"/>
  <c r="T123" i="16"/>
  <c r="R123" i="16"/>
  <c r="P123" i="16"/>
  <c r="BI122" i="16"/>
  <c r="BH122" i="16"/>
  <c r="BG122" i="16"/>
  <c r="BF122" i="16"/>
  <c r="T122" i="16"/>
  <c r="R122" i="16"/>
  <c r="P122" i="16"/>
  <c r="BI121" i="16"/>
  <c r="BH121" i="16"/>
  <c r="BG121" i="16"/>
  <c r="BF121" i="16"/>
  <c r="T121" i="16"/>
  <c r="R121" i="16"/>
  <c r="P121" i="16"/>
  <c r="BI120" i="16"/>
  <c r="BH120" i="16"/>
  <c r="BG120" i="16"/>
  <c r="BF120" i="16"/>
  <c r="T120" i="16"/>
  <c r="R120" i="16"/>
  <c r="P120" i="16"/>
  <c r="BI119" i="16"/>
  <c r="BH119" i="16"/>
  <c r="BG119" i="16"/>
  <c r="BF119" i="16"/>
  <c r="T119" i="16"/>
  <c r="R119" i="16"/>
  <c r="P119" i="16"/>
  <c r="BI118" i="16"/>
  <c r="BH118" i="16"/>
  <c r="BG118" i="16"/>
  <c r="BF118" i="16"/>
  <c r="T118" i="16"/>
  <c r="R118" i="16"/>
  <c r="P118" i="16"/>
  <c r="BI117" i="16"/>
  <c r="BH117" i="16"/>
  <c r="BG117" i="16"/>
  <c r="BF117" i="16"/>
  <c r="T117" i="16"/>
  <c r="R117" i="16"/>
  <c r="P117" i="16"/>
  <c r="BI116" i="16"/>
  <c r="BH116" i="16"/>
  <c r="BG116" i="16"/>
  <c r="BF116" i="16"/>
  <c r="T116" i="16"/>
  <c r="R116" i="16"/>
  <c r="P116" i="16"/>
  <c r="BI115" i="16"/>
  <c r="BH115" i="16"/>
  <c r="BG115" i="16"/>
  <c r="BF115" i="16"/>
  <c r="T115" i="16"/>
  <c r="R115" i="16"/>
  <c r="P115" i="16"/>
  <c r="BI114" i="16"/>
  <c r="BH114" i="16"/>
  <c r="BG114" i="16"/>
  <c r="BF114" i="16"/>
  <c r="T114" i="16"/>
  <c r="R114" i="16"/>
  <c r="P114" i="16"/>
  <c r="BI113" i="16"/>
  <c r="BH113" i="16"/>
  <c r="BG113" i="16"/>
  <c r="BF113" i="16"/>
  <c r="T113" i="16"/>
  <c r="R113" i="16"/>
  <c r="P113" i="16"/>
  <c r="BI112" i="16"/>
  <c r="BH112" i="16"/>
  <c r="BG112" i="16"/>
  <c r="BF112" i="16"/>
  <c r="T112" i="16"/>
  <c r="R112" i="16"/>
  <c r="P112" i="16"/>
  <c r="BI111" i="16"/>
  <c r="BH111" i="16"/>
  <c r="BG111" i="16"/>
  <c r="BF111" i="16"/>
  <c r="T111" i="16"/>
  <c r="R111" i="16"/>
  <c r="P111" i="16"/>
  <c r="BI110" i="16"/>
  <c r="BH110" i="16"/>
  <c r="BG110" i="16"/>
  <c r="BF110" i="16"/>
  <c r="T110" i="16"/>
  <c r="R110" i="16"/>
  <c r="P110" i="16"/>
  <c r="BI109" i="16"/>
  <c r="BH109" i="16"/>
  <c r="BG109" i="16"/>
  <c r="BF109" i="16"/>
  <c r="T109" i="16"/>
  <c r="R109" i="16"/>
  <c r="P109" i="16"/>
  <c r="BI108" i="16"/>
  <c r="BH108" i="16"/>
  <c r="BG108" i="16"/>
  <c r="BF108" i="16"/>
  <c r="T108" i="16"/>
  <c r="R108" i="16"/>
  <c r="P108" i="16"/>
  <c r="BI107" i="16"/>
  <c r="BH107" i="16"/>
  <c r="BG107" i="16"/>
  <c r="BF107" i="16"/>
  <c r="T107" i="16"/>
  <c r="R107" i="16"/>
  <c r="P107" i="16"/>
  <c r="BI105" i="16"/>
  <c r="BH105" i="16"/>
  <c r="BG105" i="16"/>
  <c r="BF105" i="16"/>
  <c r="T105" i="16"/>
  <c r="R105" i="16"/>
  <c r="P105" i="16"/>
  <c r="BI104" i="16"/>
  <c r="BH104" i="16"/>
  <c r="BG104" i="16"/>
  <c r="BF104" i="16"/>
  <c r="T104" i="16"/>
  <c r="R104" i="16"/>
  <c r="P104" i="16"/>
  <c r="BI103" i="16"/>
  <c r="BH103" i="16"/>
  <c r="BG103" i="16"/>
  <c r="BF103" i="16"/>
  <c r="T103" i="16"/>
  <c r="R103" i="16"/>
  <c r="P103" i="16"/>
  <c r="BI102" i="16"/>
  <c r="BH102" i="16"/>
  <c r="BG102" i="16"/>
  <c r="BF102" i="16"/>
  <c r="T102" i="16"/>
  <c r="R102" i="16"/>
  <c r="P102" i="16"/>
  <c r="BI101" i="16"/>
  <c r="BH101" i="16"/>
  <c r="BG101" i="16"/>
  <c r="BF101" i="16"/>
  <c r="T101" i="16"/>
  <c r="R101" i="16"/>
  <c r="P101" i="16"/>
  <c r="BI100" i="16"/>
  <c r="BH100" i="16"/>
  <c r="BG100" i="16"/>
  <c r="BF100" i="16"/>
  <c r="T100" i="16"/>
  <c r="R100" i="16"/>
  <c r="P100" i="16"/>
  <c r="BI99" i="16"/>
  <c r="BH99" i="16"/>
  <c r="BG99" i="16"/>
  <c r="BF99" i="16"/>
  <c r="T99" i="16"/>
  <c r="R99" i="16"/>
  <c r="P99" i="16"/>
  <c r="F90" i="16"/>
  <c r="E88" i="16"/>
  <c r="F52" i="16"/>
  <c r="E50" i="16"/>
  <c r="J24" i="16"/>
  <c r="E24" i="16"/>
  <c r="J93" i="16" s="1"/>
  <c r="J23" i="16"/>
  <c r="J21" i="16"/>
  <c r="E21" i="16"/>
  <c r="J92" i="16" s="1"/>
  <c r="J20" i="16"/>
  <c r="J18" i="16"/>
  <c r="E18" i="16"/>
  <c r="F55" i="16" s="1"/>
  <c r="J17" i="16"/>
  <c r="J15" i="16"/>
  <c r="E15" i="16"/>
  <c r="F54" i="16" s="1"/>
  <c r="J14" i="16"/>
  <c r="J12" i="16"/>
  <c r="J90" i="16" s="1"/>
  <c r="E7" i="16"/>
  <c r="E48" i="16" s="1"/>
  <c r="J37" i="15"/>
  <c r="J36" i="15"/>
  <c r="AY68" i="1" s="1"/>
  <c r="J35" i="15"/>
  <c r="AX68" i="1" s="1"/>
  <c r="BI204" i="15"/>
  <c r="BH204" i="15"/>
  <c r="BG204" i="15"/>
  <c r="BF204" i="15"/>
  <c r="T204" i="15"/>
  <c r="R204" i="15"/>
  <c r="P204" i="15"/>
  <c r="BI203" i="15"/>
  <c r="BH203" i="15"/>
  <c r="BG203" i="15"/>
  <c r="BF203" i="15"/>
  <c r="T203" i="15"/>
  <c r="R203" i="15"/>
  <c r="P203" i="15"/>
  <c r="BI202" i="15"/>
  <c r="BH202" i="15"/>
  <c r="BG202" i="15"/>
  <c r="BF202" i="15"/>
  <c r="T202" i="15"/>
  <c r="R202" i="15"/>
  <c r="P202" i="15"/>
  <c r="BI201" i="15"/>
  <c r="BH201" i="15"/>
  <c r="BG201" i="15"/>
  <c r="BF201" i="15"/>
  <c r="T201" i="15"/>
  <c r="R201" i="15"/>
  <c r="P201" i="15"/>
  <c r="BI200" i="15"/>
  <c r="BH200" i="15"/>
  <c r="BG200" i="15"/>
  <c r="BF200" i="15"/>
  <c r="T200" i="15"/>
  <c r="R200" i="15"/>
  <c r="P200" i="15"/>
  <c r="BI199" i="15"/>
  <c r="BH199" i="15"/>
  <c r="BG199" i="15"/>
  <c r="BF199" i="15"/>
  <c r="T199" i="15"/>
  <c r="R199" i="15"/>
  <c r="P199" i="15"/>
  <c r="BI198" i="15"/>
  <c r="BH198" i="15"/>
  <c r="BG198" i="15"/>
  <c r="BF198" i="15"/>
  <c r="T198" i="15"/>
  <c r="R198" i="15"/>
  <c r="P198" i="15"/>
  <c r="BI197" i="15"/>
  <c r="BH197" i="15"/>
  <c r="BG197" i="15"/>
  <c r="BF197" i="15"/>
  <c r="T197" i="15"/>
  <c r="R197" i="15"/>
  <c r="P197" i="15"/>
  <c r="BI196" i="15"/>
  <c r="BH196" i="15"/>
  <c r="BG196" i="15"/>
  <c r="BF196" i="15"/>
  <c r="T196" i="15"/>
  <c r="R196" i="15"/>
  <c r="P196" i="15"/>
  <c r="BI195" i="15"/>
  <c r="BH195" i="15"/>
  <c r="BG195" i="15"/>
  <c r="BF195" i="15"/>
  <c r="T195" i="15"/>
  <c r="R195" i="15"/>
  <c r="P195" i="15"/>
  <c r="BI194" i="15"/>
  <c r="BH194" i="15"/>
  <c r="BG194" i="15"/>
  <c r="BF194" i="15"/>
  <c r="T194" i="15"/>
  <c r="R194" i="15"/>
  <c r="P194" i="15"/>
  <c r="BI192" i="15"/>
  <c r="BH192" i="15"/>
  <c r="BG192" i="15"/>
  <c r="BF192" i="15"/>
  <c r="T192" i="15"/>
  <c r="R192" i="15"/>
  <c r="P192" i="15"/>
  <c r="BI191" i="15"/>
  <c r="BH191" i="15"/>
  <c r="BG191" i="15"/>
  <c r="BF191" i="15"/>
  <c r="T191" i="15"/>
  <c r="R191" i="15"/>
  <c r="P191" i="15"/>
  <c r="BI190" i="15"/>
  <c r="BH190" i="15"/>
  <c r="BG190" i="15"/>
  <c r="BF190" i="15"/>
  <c r="T190" i="15"/>
  <c r="R190" i="15"/>
  <c r="P190" i="15"/>
  <c r="BI189" i="15"/>
  <c r="BH189" i="15"/>
  <c r="BG189" i="15"/>
  <c r="BF189" i="15"/>
  <c r="T189" i="15"/>
  <c r="R189" i="15"/>
  <c r="P189" i="15"/>
  <c r="BI187" i="15"/>
  <c r="BH187" i="15"/>
  <c r="BG187" i="15"/>
  <c r="BF187" i="15"/>
  <c r="T187" i="15"/>
  <c r="R187" i="15"/>
  <c r="P187" i="15"/>
  <c r="BI186" i="15"/>
  <c r="BH186" i="15"/>
  <c r="BG186" i="15"/>
  <c r="BF186" i="15"/>
  <c r="T186" i="15"/>
  <c r="R186" i="15"/>
  <c r="P186" i="15"/>
  <c r="BI185" i="15"/>
  <c r="BH185" i="15"/>
  <c r="BG185" i="15"/>
  <c r="BF185" i="15"/>
  <c r="T185" i="15"/>
  <c r="R185" i="15"/>
  <c r="P185" i="15"/>
  <c r="BI184" i="15"/>
  <c r="BH184" i="15"/>
  <c r="BG184" i="15"/>
  <c r="BF184" i="15"/>
  <c r="T184" i="15"/>
  <c r="R184" i="15"/>
  <c r="P184" i="15"/>
  <c r="BI183" i="15"/>
  <c r="BH183" i="15"/>
  <c r="BG183" i="15"/>
  <c r="BF183" i="15"/>
  <c r="T183" i="15"/>
  <c r="R183" i="15"/>
  <c r="P183" i="15"/>
  <c r="BI182" i="15"/>
  <c r="BH182" i="15"/>
  <c r="BG182" i="15"/>
  <c r="BF182" i="15"/>
  <c r="T182" i="15"/>
  <c r="R182" i="15"/>
  <c r="P182" i="15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9" i="15"/>
  <c r="BH179" i="15"/>
  <c r="BG179" i="15"/>
  <c r="BF179" i="15"/>
  <c r="T179" i="15"/>
  <c r="R179" i="15"/>
  <c r="P179" i="15"/>
  <c r="BI178" i="15"/>
  <c r="BH178" i="15"/>
  <c r="BG178" i="15"/>
  <c r="BF178" i="15"/>
  <c r="T178" i="15"/>
  <c r="R178" i="15"/>
  <c r="P178" i="15"/>
  <c r="BI176" i="15"/>
  <c r="BH176" i="15"/>
  <c r="BG176" i="15"/>
  <c r="BF176" i="15"/>
  <c r="T176" i="15"/>
  <c r="R176" i="15"/>
  <c r="P176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70" i="15"/>
  <c r="BH170" i="15"/>
  <c r="BG170" i="15"/>
  <c r="BF170" i="15"/>
  <c r="T170" i="15"/>
  <c r="R170" i="15"/>
  <c r="P170" i="15"/>
  <c r="BI168" i="15"/>
  <c r="BH168" i="15"/>
  <c r="BG168" i="15"/>
  <c r="BF168" i="15"/>
  <c r="T168" i="15"/>
  <c r="R168" i="15"/>
  <c r="P168" i="15"/>
  <c r="BI166" i="15"/>
  <c r="BH166" i="15"/>
  <c r="BG166" i="15"/>
  <c r="BF166" i="15"/>
  <c r="T166" i="15"/>
  <c r="R166" i="15"/>
  <c r="P166" i="15"/>
  <c r="BI164" i="15"/>
  <c r="BH164" i="15"/>
  <c r="BG164" i="15"/>
  <c r="BF164" i="15"/>
  <c r="T164" i="15"/>
  <c r="R164" i="15"/>
  <c r="P164" i="15"/>
  <c r="BI162" i="15"/>
  <c r="BH162" i="15"/>
  <c r="BG162" i="15"/>
  <c r="BF162" i="15"/>
  <c r="T162" i="15"/>
  <c r="T161" i="15" s="1"/>
  <c r="T160" i="15" s="1"/>
  <c r="R162" i="15"/>
  <c r="R161" i="15" s="1"/>
  <c r="R160" i="15" s="1"/>
  <c r="P162" i="15"/>
  <c r="P161" i="15" s="1"/>
  <c r="P160" i="15" s="1"/>
  <c r="BI159" i="15"/>
  <c r="BH159" i="15"/>
  <c r="BG159" i="15"/>
  <c r="BF159" i="15"/>
  <c r="T159" i="15"/>
  <c r="T158" i="15"/>
  <c r="R159" i="15"/>
  <c r="R158" i="15" s="1"/>
  <c r="P159" i="15"/>
  <c r="P158" i="15" s="1"/>
  <c r="BI157" i="15"/>
  <c r="BH157" i="15"/>
  <c r="BG157" i="15"/>
  <c r="BF157" i="15"/>
  <c r="T157" i="15"/>
  <c r="R157" i="15"/>
  <c r="P157" i="15"/>
  <c r="BI156" i="15"/>
  <c r="BH156" i="15"/>
  <c r="BG156" i="15"/>
  <c r="BF156" i="15"/>
  <c r="T156" i="15"/>
  <c r="R156" i="15"/>
  <c r="P156" i="15"/>
  <c r="BI155" i="15"/>
  <c r="BH155" i="15"/>
  <c r="BG155" i="15"/>
  <c r="BF155" i="15"/>
  <c r="T155" i="15"/>
  <c r="R155" i="15"/>
  <c r="P155" i="15"/>
  <c r="BI154" i="15"/>
  <c r="BH154" i="15"/>
  <c r="BG154" i="15"/>
  <c r="BF154" i="15"/>
  <c r="T154" i="15"/>
  <c r="R154" i="15"/>
  <c r="P154" i="15"/>
  <c r="BI153" i="15"/>
  <c r="BH153" i="15"/>
  <c r="BG153" i="15"/>
  <c r="BF153" i="15"/>
  <c r="T153" i="15"/>
  <c r="R153" i="15"/>
  <c r="P153" i="15"/>
  <c r="BI152" i="15"/>
  <c r="BH152" i="15"/>
  <c r="BG152" i="15"/>
  <c r="BF152" i="15"/>
  <c r="T152" i="15"/>
  <c r="R152" i="15"/>
  <c r="P152" i="15"/>
  <c r="BI151" i="15"/>
  <c r="BH151" i="15"/>
  <c r="BG151" i="15"/>
  <c r="BF151" i="15"/>
  <c r="T151" i="15"/>
  <c r="R151" i="15"/>
  <c r="P151" i="15"/>
  <c r="BI150" i="15"/>
  <c r="BH150" i="15"/>
  <c r="BG150" i="15"/>
  <c r="BF150" i="15"/>
  <c r="T150" i="15"/>
  <c r="R150" i="15"/>
  <c r="P150" i="15"/>
  <c r="BI149" i="15"/>
  <c r="BH149" i="15"/>
  <c r="BG149" i="15"/>
  <c r="BF149" i="15"/>
  <c r="T149" i="15"/>
  <c r="R149" i="15"/>
  <c r="P149" i="15"/>
  <c r="BI148" i="15"/>
  <c r="BH148" i="15"/>
  <c r="BG148" i="15"/>
  <c r="BF148" i="15"/>
  <c r="T148" i="15"/>
  <c r="R148" i="15"/>
  <c r="P148" i="15"/>
  <c r="BI147" i="15"/>
  <c r="BH147" i="15"/>
  <c r="BG147" i="15"/>
  <c r="BF147" i="15"/>
  <c r="T147" i="15"/>
  <c r="R147" i="15"/>
  <c r="P147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9" i="15"/>
  <c r="BH139" i="15"/>
  <c r="BG139" i="15"/>
  <c r="BF139" i="15"/>
  <c r="T139" i="15"/>
  <c r="R139" i="15"/>
  <c r="P139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4" i="15"/>
  <c r="BH124" i="15"/>
  <c r="BG124" i="15"/>
  <c r="BF124" i="15"/>
  <c r="T124" i="15"/>
  <c r="R124" i="15"/>
  <c r="P124" i="15"/>
  <c r="BI123" i="15"/>
  <c r="BH123" i="15"/>
  <c r="BG123" i="15"/>
  <c r="BF123" i="15"/>
  <c r="T123" i="15"/>
  <c r="R123" i="15"/>
  <c r="P123" i="15"/>
  <c r="BI122" i="15"/>
  <c r="BH122" i="15"/>
  <c r="BG122" i="15"/>
  <c r="BF122" i="15"/>
  <c r="T122" i="15"/>
  <c r="R122" i="15"/>
  <c r="P122" i="15"/>
  <c r="BI121" i="15"/>
  <c r="BH121" i="15"/>
  <c r="BG121" i="15"/>
  <c r="BF121" i="15"/>
  <c r="T121" i="15"/>
  <c r="R121" i="15"/>
  <c r="P121" i="15"/>
  <c r="BI120" i="15"/>
  <c r="BH120" i="15"/>
  <c r="BG120" i="15"/>
  <c r="BF120" i="15"/>
  <c r="T120" i="15"/>
  <c r="R120" i="15"/>
  <c r="P120" i="15"/>
  <c r="BI119" i="15"/>
  <c r="BH119" i="15"/>
  <c r="BG119" i="15"/>
  <c r="BF119" i="15"/>
  <c r="T119" i="15"/>
  <c r="R119" i="15"/>
  <c r="P119" i="15"/>
  <c r="BI118" i="15"/>
  <c r="BH118" i="15"/>
  <c r="BG118" i="15"/>
  <c r="BF118" i="15"/>
  <c r="T118" i="15"/>
  <c r="R118" i="15"/>
  <c r="P118" i="15"/>
  <c r="BI117" i="15"/>
  <c r="BH117" i="15"/>
  <c r="BG117" i="15"/>
  <c r="BF117" i="15"/>
  <c r="T117" i="15"/>
  <c r="R117" i="15"/>
  <c r="P117" i="15"/>
  <c r="BI116" i="15"/>
  <c r="BH116" i="15"/>
  <c r="BG116" i="15"/>
  <c r="BF116" i="15"/>
  <c r="T116" i="15"/>
  <c r="R116" i="15"/>
  <c r="P116" i="15"/>
  <c r="BI115" i="15"/>
  <c r="BH115" i="15"/>
  <c r="BG115" i="15"/>
  <c r="BF115" i="15"/>
  <c r="T115" i="15"/>
  <c r="R115" i="15"/>
  <c r="P115" i="15"/>
  <c r="BI114" i="15"/>
  <c r="BH114" i="15"/>
  <c r="BG114" i="15"/>
  <c r="BF114" i="15"/>
  <c r="T114" i="15"/>
  <c r="R114" i="15"/>
  <c r="P114" i="15"/>
  <c r="BI113" i="15"/>
  <c r="BH113" i="15"/>
  <c r="BG113" i="15"/>
  <c r="BF113" i="15"/>
  <c r="T113" i="15"/>
  <c r="R113" i="15"/>
  <c r="P113" i="15"/>
  <c r="BI112" i="15"/>
  <c r="BH112" i="15"/>
  <c r="BG112" i="15"/>
  <c r="BF112" i="15"/>
  <c r="T112" i="15"/>
  <c r="R112" i="15"/>
  <c r="P112" i="15"/>
  <c r="BI111" i="15"/>
  <c r="BH111" i="15"/>
  <c r="BG111" i="15"/>
  <c r="BF111" i="15"/>
  <c r="T111" i="15"/>
  <c r="R111" i="15"/>
  <c r="P111" i="15"/>
  <c r="BI110" i="15"/>
  <c r="BH110" i="15"/>
  <c r="BG110" i="15"/>
  <c r="BF110" i="15"/>
  <c r="T110" i="15"/>
  <c r="R110" i="15"/>
  <c r="P110" i="15"/>
  <c r="BI109" i="15"/>
  <c r="BH109" i="15"/>
  <c r="BG109" i="15"/>
  <c r="BF109" i="15"/>
  <c r="T109" i="15"/>
  <c r="R109" i="15"/>
  <c r="P109" i="15"/>
  <c r="BI108" i="15"/>
  <c r="BH108" i="15"/>
  <c r="BG108" i="15"/>
  <c r="BF108" i="15"/>
  <c r="T108" i="15"/>
  <c r="R108" i="15"/>
  <c r="P108" i="15"/>
  <c r="BI107" i="15"/>
  <c r="BH107" i="15"/>
  <c r="BG107" i="15"/>
  <c r="BF107" i="15"/>
  <c r="T107" i="15"/>
  <c r="R107" i="15"/>
  <c r="P107" i="15"/>
  <c r="BI106" i="15"/>
  <c r="BH106" i="15"/>
  <c r="BG106" i="15"/>
  <c r="BF106" i="15"/>
  <c r="T106" i="15"/>
  <c r="R106" i="15"/>
  <c r="P106" i="15"/>
  <c r="BI105" i="15"/>
  <c r="BH105" i="15"/>
  <c r="BG105" i="15"/>
  <c r="BF105" i="15"/>
  <c r="T105" i="15"/>
  <c r="R105" i="15"/>
  <c r="P105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2" i="15"/>
  <c r="BH102" i="15"/>
  <c r="BG102" i="15"/>
  <c r="BF102" i="15"/>
  <c r="T102" i="15"/>
  <c r="R102" i="15"/>
  <c r="P102" i="15"/>
  <c r="BI101" i="15"/>
  <c r="BH101" i="15"/>
  <c r="BG101" i="15"/>
  <c r="BF101" i="15"/>
  <c r="T101" i="15"/>
  <c r="R101" i="15"/>
  <c r="P101" i="15"/>
  <c r="BI100" i="15"/>
  <c r="BH100" i="15"/>
  <c r="BG100" i="15"/>
  <c r="BF100" i="15"/>
  <c r="T100" i="15"/>
  <c r="R100" i="15"/>
  <c r="P100" i="15"/>
  <c r="BI98" i="15"/>
  <c r="BH98" i="15"/>
  <c r="BG98" i="15"/>
  <c r="BF98" i="15"/>
  <c r="T98" i="15"/>
  <c r="R98" i="15"/>
  <c r="P98" i="15"/>
  <c r="BI97" i="15"/>
  <c r="BH97" i="15"/>
  <c r="BG97" i="15"/>
  <c r="BF97" i="15"/>
  <c r="T97" i="15"/>
  <c r="R97" i="15"/>
  <c r="P97" i="15"/>
  <c r="BI96" i="15"/>
  <c r="BH96" i="15"/>
  <c r="BG96" i="15"/>
  <c r="BF96" i="15"/>
  <c r="T96" i="15"/>
  <c r="R96" i="15"/>
  <c r="P96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BI93" i="15"/>
  <c r="BH93" i="15"/>
  <c r="BG93" i="15"/>
  <c r="BF93" i="15"/>
  <c r="T93" i="15"/>
  <c r="R93" i="15"/>
  <c r="P93" i="15"/>
  <c r="BI92" i="15"/>
  <c r="BH92" i="15"/>
  <c r="BG92" i="15"/>
  <c r="BF92" i="15"/>
  <c r="T92" i="15"/>
  <c r="R92" i="15"/>
  <c r="P92" i="15"/>
  <c r="F83" i="15"/>
  <c r="E81" i="15"/>
  <c r="F52" i="15"/>
  <c r="E50" i="15"/>
  <c r="J24" i="15"/>
  <c r="E24" i="15"/>
  <c r="J86" i="15" s="1"/>
  <c r="J23" i="15"/>
  <c r="J21" i="15"/>
  <c r="E21" i="15"/>
  <c r="J54" i="15" s="1"/>
  <c r="J20" i="15"/>
  <c r="J18" i="15"/>
  <c r="E18" i="15"/>
  <c r="F86" i="15" s="1"/>
  <c r="J17" i="15"/>
  <c r="J15" i="15"/>
  <c r="E15" i="15"/>
  <c r="F85" i="15" s="1"/>
  <c r="J14" i="15"/>
  <c r="J12" i="15"/>
  <c r="J83" i="15" s="1"/>
  <c r="E7" i="15"/>
  <c r="E79" i="15"/>
  <c r="J37" i="14"/>
  <c r="J36" i="14"/>
  <c r="AY67" i="1" s="1"/>
  <c r="J35" i="14"/>
  <c r="AX67" i="1" s="1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96" i="14"/>
  <c r="BH196" i="14"/>
  <c r="BG196" i="14"/>
  <c r="BF196" i="14"/>
  <c r="T196" i="14"/>
  <c r="R196" i="14"/>
  <c r="P196" i="14"/>
  <c r="BI195" i="14"/>
  <c r="BH195" i="14"/>
  <c r="BG195" i="14"/>
  <c r="BF195" i="14"/>
  <c r="T195" i="14"/>
  <c r="R195" i="14"/>
  <c r="P195" i="14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9" i="14"/>
  <c r="BH189" i="14"/>
  <c r="BG189" i="14"/>
  <c r="BF189" i="14"/>
  <c r="T189" i="14"/>
  <c r="R189" i="14"/>
  <c r="P189" i="14"/>
  <c r="BI188" i="14"/>
  <c r="BH188" i="14"/>
  <c r="BG188" i="14"/>
  <c r="BF188" i="14"/>
  <c r="T188" i="14"/>
  <c r="R188" i="14"/>
  <c r="P188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84" i="14"/>
  <c r="BH184" i="14"/>
  <c r="BG184" i="14"/>
  <c r="BF184" i="14"/>
  <c r="T184" i="14"/>
  <c r="R184" i="14"/>
  <c r="P184" i="14"/>
  <c r="BI183" i="14"/>
  <c r="BH183" i="14"/>
  <c r="BG183" i="14"/>
  <c r="BF183" i="14"/>
  <c r="T183" i="14"/>
  <c r="R183" i="14"/>
  <c r="P183" i="14"/>
  <c r="BI182" i="14"/>
  <c r="BH182" i="14"/>
  <c r="BG182" i="14"/>
  <c r="BF182" i="14"/>
  <c r="T182" i="14"/>
  <c r="R182" i="14"/>
  <c r="P182" i="14"/>
  <c r="BI180" i="14"/>
  <c r="BH180" i="14"/>
  <c r="BG180" i="14"/>
  <c r="BF180" i="14"/>
  <c r="T180" i="14"/>
  <c r="R180" i="14"/>
  <c r="P180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72" i="14"/>
  <c r="BH172" i="14"/>
  <c r="BG172" i="14"/>
  <c r="BF172" i="14"/>
  <c r="T172" i="14"/>
  <c r="R172" i="14"/>
  <c r="P172" i="14"/>
  <c r="BI170" i="14"/>
  <c r="BH170" i="14"/>
  <c r="BG170" i="14"/>
  <c r="BF170" i="14"/>
  <c r="T170" i="14"/>
  <c r="R170" i="14"/>
  <c r="P170" i="14"/>
  <c r="BI168" i="14"/>
  <c r="BH168" i="14"/>
  <c r="BG168" i="14"/>
  <c r="BF168" i="14"/>
  <c r="T168" i="14"/>
  <c r="R168" i="14"/>
  <c r="P168" i="14"/>
  <c r="BI166" i="14"/>
  <c r="BH166" i="14"/>
  <c r="BG166" i="14"/>
  <c r="BF166" i="14"/>
  <c r="T166" i="14"/>
  <c r="R166" i="14"/>
  <c r="P166" i="14"/>
  <c r="BI164" i="14"/>
  <c r="BH164" i="14"/>
  <c r="BG164" i="14"/>
  <c r="BF164" i="14"/>
  <c r="T164" i="14"/>
  <c r="R164" i="14"/>
  <c r="P164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T159" i="14" s="1"/>
  <c r="R160" i="14"/>
  <c r="R159" i="14" s="1"/>
  <c r="P160" i="14"/>
  <c r="P159" i="14" s="1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2" i="14"/>
  <c r="BH112" i="14"/>
  <c r="BG112" i="14"/>
  <c r="BF112" i="14"/>
  <c r="T112" i="14"/>
  <c r="R112" i="14"/>
  <c r="P112" i="14"/>
  <c r="BI111" i="14"/>
  <c r="BH111" i="14"/>
  <c r="BG111" i="14"/>
  <c r="BF111" i="14"/>
  <c r="T111" i="14"/>
  <c r="R111" i="14"/>
  <c r="P111" i="14"/>
  <c r="BI110" i="14"/>
  <c r="BH110" i="14"/>
  <c r="BG110" i="14"/>
  <c r="BF110" i="14"/>
  <c r="T110" i="14"/>
  <c r="R110" i="14"/>
  <c r="P110" i="14"/>
  <c r="BI109" i="14"/>
  <c r="BH109" i="14"/>
  <c r="BG109" i="14"/>
  <c r="BF109" i="14"/>
  <c r="T109" i="14"/>
  <c r="R109" i="14"/>
  <c r="P109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5" i="14"/>
  <c r="BH105" i="14"/>
  <c r="BG105" i="14"/>
  <c r="BF105" i="14"/>
  <c r="T105" i="14"/>
  <c r="R105" i="14"/>
  <c r="P105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2" i="14"/>
  <c r="BH102" i="14"/>
  <c r="BG102" i="14"/>
  <c r="BF102" i="14"/>
  <c r="T102" i="14"/>
  <c r="R102" i="14"/>
  <c r="P102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9" i="14"/>
  <c r="BH99" i="14"/>
  <c r="BG99" i="14"/>
  <c r="BF99" i="14"/>
  <c r="T99" i="14"/>
  <c r="R99" i="14"/>
  <c r="P99" i="14"/>
  <c r="BI98" i="14"/>
  <c r="BH98" i="14"/>
  <c r="BG98" i="14"/>
  <c r="BF98" i="14"/>
  <c r="T98" i="14"/>
  <c r="R98" i="14"/>
  <c r="P98" i="14"/>
  <c r="BI97" i="14"/>
  <c r="BH97" i="14"/>
  <c r="BG97" i="14"/>
  <c r="BF97" i="14"/>
  <c r="T97" i="14"/>
  <c r="R97" i="14"/>
  <c r="P97" i="14"/>
  <c r="BI96" i="14"/>
  <c r="BH96" i="14"/>
  <c r="BG96" i="14"/>
  <c r="BF96" i="14"/>
  <c r="T96" i="14"/>
  <c r="R96" i="14"/>
  <c r="P96" i="14"/>
  <c r="BI95" i="14"/>
  <c r="BH95" i="14"/>
  <c r="BG95" i="14"/>
  <c r="BF95" i="14"/>
  <c r="T95" i="14"/>
  <c r="R95" i="14"/>
  <c r="P95" i="14"/>
  <c r="BI93" i="14"/>
  <c r="BH93" i="14"/>
  <c r="BG93" i="14"/>
  <c r="BF93" i="14"/>
  <c r="T93" i="14"/>
  <c r="R93" i="14"/>
  <c r="P93" i="14"/>
  <c r="BI92" i="14"/>
  <c r="BH92" i="14"/>
  <c r="BG92" i="14"/>
  <c r="BF92" i="14"/>
  <c r="T92" i="14"/>
  <c r="R92" i="14"/>
  <c r="P92" i="14"/>
  <c r="BI91" i="14"/>
  <c r="BH91" i="14"/>
  <c r="BG91" i="14"/>
  <c r="BF91" i="14"/>
  <c r="T91" i="14"/>
  <c r="R91" i="14"/>
  <c r="P91" i="14"/>
  <c r="BI90" i="14"/>
  <c r="BH90" i="14"/>
  <c r="BG90" i="14"/>
  <c r="BF90" i="14"/>
  <c r="T90" i="14"/>
  <c r="R90" i="14"/>
  <c r="P90" i="14"/>
  <c r="F81" i="14"/>
  <c r="E79" i="14"/>
  <c r="F52" i="14"/>
  <c r="E50" i="14"/>
  <c r="J24" i="14"/>
  <c r="E24" i="14"/>
  <c r="J84" i="14" s="1"/>
  <c r="J23" i="14"/>
  <c r="J21" i="14"/>
  <c r="E21" i="14"/>
  <c r="J83" i="14" s="1"/>
  <c r="J20" i="14"/>
  <c r="J18" i="14"/>
  <c r="E18" i="14"/>
  <c r="F84" i="14" s="1"/>
  <c r="J17" i="14"/>
  <c r="J15" i="14"/>
  <c r="E15" i="14"/>
  <c r="F83" i="14" s="1"/>
  <c r="J14" i="14"/>
  <c r="J12" i="14"/>
  <c r="J81" i="14" s="1"/>
  <c r="E7" i="14"/>
  <c r="E77" i="14"/>
  <c r="J37" i="13"/>
  <c r="J36" i="13"/>
  <c r="AY66" i="1" s="1"/>
  <c r="J35" i="13"/>
  <c r="AX66" i="1" s="1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4" i="13"/>
  <c r="BH194" i="13"/>
  <c r="BG194" i="13"/>
  <c r="BF194" i="13"/>
  <c r="T194" i="13"/>
  <c r="R194" i="13"/>
  <c r="P194" i="13"/>
  <c r="BI193" i="13"/>
  <c r="BH193" i="13"/>
  <c r="BG193" i="13"/>
  <c r="BF193" i="13"/>
  <c r="T193" i="13"/>
  <c r="R193" i="13"/>
  <c r="P193" i="13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90" i="13"/>
  <c r="BH190" i="13"/>
  <c r="BG190" i="13"/>
  <c r="BF190" i="13"/>
  <c r="T190" i="13"/>
  <c r="R190" i="13"/>
  <c r="P190" i="13"/>
  <c r="BI189" i="13"/>
  <c r="BH189" i="13"/>
  <c r="BG189" i="13"/>
  <c r="BF189" i="13"/>
  <c r="T189" i="13"/>
  <c r="R189" i="13"/>
  <c r="P189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79" i="13"/>
  <c r="BH179" i="13"/>
  <c r="BG179" i="13"/>
  <c r="BF179" i="13"/>
  <c r="T179" i="13"/>
  <c r="R179" i="13"/>
  <c r="P179" i="13"/>
  <c r="BI177" i="13"/>
  <c r="BH177" i="13"/>
  <c r="BG177" i="13"/>
  <c r="BF177" i="13"/>
  <c r="T177" i="13"/>
  <c r="R177" i="13"/>
  <c r="P177" i="13"/>
  <c r="BI175" i="13"/>
  <c r="BH175" i="13"/>
  <c r="BG175" i="13"/>
  <c r="BF175" i="13"/>
  <c r="T175" i="13"/>
  <c r="R175" i="13"/>
  <c r="P175" i="13"/>
  <c r="BI173" i="13"/>
  <c r="BH173" i="13"/>
  <c r="BG173" i="13"/>
  <c r="BF173" i="13"/>
  <c r="T173" i="13"/>
  <c r="R173" i="13"/>
  <c r="P173" i="13"/>
  <c r="BI171" i="13"/>
  <c r="BH171" i="13"/>
  <c r="BG171" i="13"/>
  <c r="BF171" i="13"/>
  <c r="T171" i="13"/>
  <c r="R171" i="13"/>
  <c r="P171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9" i="13"/>
  <c r="BH159" i="13"/>
  <c r="BG159" i="13"/>
  <c r="BF159" i="13"/>
  <c r="T159" i="13"/>
  <c r="T158" i="13" s="1"/>
  <c r="R159" i="13"/>
  <c r="R158" i="13" s="1"/>
  <c r="P159" i="13"/>
  <c r="P158" i="13" s="1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BI122" i="13"/>
  <c r="BH122" i="13"/>
  <c r="BG122" i="13"/>
  <c r="BF122" i="13"/>
  <c r="T122" i="13"/>
  <c r="R122" i="13"/>
  <c r="P122" i="13"/>
  <c r="BI121" i="13"/>
  <c r="BH121" i="13"/>
  <c r="BG121" i="13"/>
  <c r="BF121" i="13"/>
  <c r="T121" i="13"/>
  <c r="R121" i="13"/>
  <c r="P121" i="13"/>
  <c r="BI120" i="13"/>
  <c r="BH120" i="13"/>
  <c r="BG120" i="13"/>
  <c r="BF120" i="13"/>
  <c r="T120" i="13"/>
  <c r="R120" i="13"/>
  <c r="P120" i="13"/>
  <c r="BI119" i="13"/>
  <c r="BH119" i="13"/>
  <c r="BG119" i="13"/>
  <c r="BF119" i="13"/>
  <c r="T119" i="13"/>
  <c r="R119" i="13"/>
  <c r="P119" i="13"/>
  <c r="BI118" i="13"/>
  <c r="BH118" i="13"/>
  <c r="BG118" i="13"/>
  <c r="BF118" i="13"/>
  <c r="T118" i="13"/>
  <c r="R118" i="13"/>
  <c r="P118" i="13"/>
  <c r="BI117" i="13"/>
  <c r="BH117" i="13"/>
  <c r="BG117" i="13"/>
  <c r="BF117" i="13"/>
  <c r="T117" i="13"/>
  <c r="R117" i="13"/>
  <c r="P117" i="13"/>
  <c r="BI116" i="13"/>
  <c r="BH116" i="13"/>
  <c r="BG116" i="13"/>
  <c r="BF116" i="13"/>
  <c r="T116" i="13"/>
  <c r="R116" i="13"/>
  <c r="P116" i="13"/>
  <c r="BI115" i="13"/>
  <c r="BH115" i="13"/>
  <c r="BG115" i="13"/>
  <c r="BF115" i="13"/>
  <c r="T115" i="13"/>
  <c r="R115" i="13"/>
  <c r="P115" i="13"/>
  <c r="BI114" i="13"/>
  <c r="BH114" i="13"/>
  <c r="BG114" i="13"/>
  <c r="BF114" i="13"/>
  <c r="T114" i="13"/>
  <c r="R114" i="13"/>
  <c r="P114" i="13"/>
  <c r="BI113" i="13"/>
  <c r="BH113" i="13"/>
  <c r="BG113" i="13"/>
  <c r="BF113" i="13"/>
  <c r="T113" i="13"/>
  <c r="R113" i="13"/>
  <c r="P113" i="13"/>
  <c r="BI112" i="13"/>
  <c r="BH112" i="13"/>
  <c r="BG112" i="13"/>
  <c r="BF112" i="13"/>
  <c r="T112" i="13"/>
  <c r="R112" i="13"/>
  <c r="P112" i="13"/>
  <c r="BI111" i="13"/>
  <c r="BH111" i="13"/>
  <c r="BG111" i="13"/>
  <c r="BF111" i="13"/>
  <c r="T111" i="13"/>
  <c r="R111" i="13"/>
  <c r="P111" i="13"/>
  <c r="BI110" i="13"/>
  <c r="BH110" i="13"/>
  <c r="BG110" i="13"/>
  <c r="BF110" i="13"/>
  <c r="T110" i="13"/>
  <c r="R110" i="13"/>
  <c r="P110" i="13"/>
  <c r="BI109" i="13"/>
  <c r="BH109" i="13"/>
  <c r="BG109" i="13"/>
  <c r="BF109" i="13"/>
  <c r="T109" i="13"/>
  <c r="R109" i="13"/>
  <c r="P109" i="13"/>
  <c r="BI108" i="13"/>
  <c r="BH108" i="13"/>
  <c r="BG108" i="13"/>
  <c r="BF108" i="13"/>
  <c r="T108" i="13"/>
  <c r="R108" i="13"/>
  <c r="P108" i="13"/>
  <c r="BI107" i="13"/>
  <c r="BH107" i="13"/>
  <c r="BG107" i="13"/>
  <c r="BF107" i="13"/>
  <c r="T107" i="13"/>
  <c r="R107" i="13"/>
  <c r="P107" i="13"/>
  <c r="BI106" i="13"/>
  <c r="BH106" i="13"/>
  <c r="BG106" i="13"/>
  <c r="BF106" i="13"/>
  <c r="T106" i="13"/>
  <c r="R106" i="13"/>
  <c r="P106" i="13"/>
  <c r="BI105" i="13"/>
  <c r="BH105" i="13"/>
  <c r="BG105" i="13"/>
  <c r="BF105" i="13"/>
  <c r="T105" i="13"/>
  <c r="R105" i="13"/>
  <c r="P105" i="13"/>
  <c r="BI104" i="13"/>
  <c r="BH104" i="13"/>
  <c r="BG104" i="13"/>
  <c r="BF104" i="13"/>
  <c r="T104" i="13"/>
  <c r="R104" i="13"/>
  <c r="P104" i="13"/>
  <c r="BI103" i="13"/>
  <c r="BH103" i="13"/>
  <c r="BG103" i="13"/>
  <c r="BF103" i="13"/>
  <c r="T103" i="13"/>
  <c r="R103" i="13"/>
  <c r="P103" i="13"/>
  <c r="BI102" i="13"/>
  <c r="BH102" i="13"/>
  <c r="BG102" i="13"/>
  <c r="BF102" i="13"/>
  <c r="T102" i="13"/>
  <c r="R102" i="13"/>
  <c r="P102" i="13"/>
  <c r="BI101" i="13"/>
  <c r="BH101" i="13"/>
  <c r="BG101" i="13"/>
  <c r="BF101" i="13"/>
  <c r="T101" i="13"/>
  <c r="R101" i="13"/>
  <c r="P101" i="13"/>
  <c r="BI100" i="13"/>
  <c r="BH100" i="13"/>
  <c r="BG100" i="13"/>
  <c r="BF100" i="13"/>
  <c r="T100" i="13"/>
  <c r="R100" i="13"/>
  <c r="P100" i="13"/>
  <c r="BI99" i="13"/>
  <c r="BH99" i="13"/>
  <c r="BG99" i="13"/>
  <c r="BF99" i="13"/>
  <c r="T99" i="13"/>
  <c r="R99" i="13"/>
  <c r="P99" i="13"/>
  <c r="BI98" i="13"/>
  <c r="BH98" i="13"/>
  <c r="BG98" i="13"/>
  <c r="BF98" i="13"/>
  <c r="T98" i="13"/>
  <c r="R98" i="13"/>
  <c r="P98" i="13"/>
  <c r="BI97" i="13"/>
  <c r="BH97" i="13"/>
  <c r="BG97" i="13"/>
  <c r="BF97" i="13"/>
  <c r="T97" i="13"/>
  <c r="R97" i="13"/>
  <c r="P97" i="13"/>
  <c r="BI96" i="13"/>
  <c r="BH96" i="13"/>
  <c r="BG96" i="13"/>
  <c r="BF96" i="13"/>
  <c r="T96" i="13"/>
  <c r="R96" i="13"/>
  <c r="P96" i="13"/>
  <c r="BI95" i="13"/>
  <c r="BH95" i="13"/>
  <c r="BG95" i="13"/>
  <c r="BF95" i="13"/>
  <c r="T95" i="13"/>
  <c r="R95" i="13"/>
  <c r="P95" i="13"/>
  <c r="BI93" i="13"/>
  <c r="BH93" i="13"/>
  <c r="BG93" i="13"/>
  <c r="BF93" i="13"/>
  <c r="T93" i="13"/>
  <c r="R93" i="13"/>
  <c r="P93" i="13"/>
  <c r="BI92" i="13"/>
  <c r="BH92" i="13"/>
  <c r="BG92" i="13"/>
  <c r="BF92" i="13"/>
  <c r="T92" i="13"/>
  <c r="R92" i="13"/>
  <c r="P92" i="13"/>
  <c r="BI91" i="13"/>
  <c r="BH91" i="13"/>
  <c r="BG91" i="13"/>
  <c r="BF91" i="13"/>
  <c r="T91" i="13"/>
  <c r="R91" i="13"/>
  <c r="P91" i="13"/>
  <c r="BI90" i="13"/>
  <c r="BH90" i="13"/>
  <c r="BG90" i="13"/>
  <c r="BF90" i="13"/>
  <c r="T90" i="13"/>
  <c r="R90" i="13"/>
  <c r="P90" i="13"/>
  <c r="F81" i="13"/>
  <c r="E79" i="13"/>
  <c r="F52" i="13"/>
  <c r="E50" i="13"/>
  <c r="J24" i="13"/>
  <c r="E24" i="13"/>
  <c r="J84" i="13"/>
  <c r="J23" i="13"/>
  <c r="J21" i="13"/>
  <c r="E21" i="13"/>
  <c r="J54" i="13" s="1"/>
  <c r="J20" i="13"/>
  <c r="J18" i="13"/>
  <c r="E18" i="13"/>
  <c r="F55" i="13" s="1"/>
  <c r="J17" i="13"/>
  <c r="J15" i="13"/>
  <c r="E15" i="13"/>
  <c r="F83" i="13"/>
  <c r="J14" i="13"/>
  <c r="J12" i="13"/>
  <c r="J81" i="13" s="1"/>
  <c r="E7" i="13"/>
  <c r="E77" i="13" s="1"/>
  <c r="J37" i="12"/>
  <c r="J36" i="12"/>
  <c r="AY65" i="1"/>
  <c r="J35" i="12"/>
  <c r="AX65" i="1" s="1"/>
  <c r="BI198" i="12"/>
  <c r="BH198" i="12"/>
  <c r="BG198" i="12"/>
  <c r="BF198" i="12"/>
  <c r="T198" i="12"/>
  <c r="R198" i="12"/>
  <c r="P198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92" i="12"/>
  <c r="BH192" i="12"/>
  <c r="BG192" i="12"/>
  <c r="BF192" i="12"/>
  <c r="T192" i="12"/>
  <c r="R192" i="12"/>
  <c r="P192" i="12"/>
  <c r="BI191" i="12"/>
  <c r="BH191" i="12"/>
  <c r="BG191" i="12"/>
  <c r="BF191" i="12"/>
  <c r="T191" i="12"/>
  <c r="R191" i="12"/>
  <c r="P191" i="12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7" i="12"/>
  <c r="BH187" i="12"/>
  <c r="BG187" i="12"/>
  <c r="BF187" i="12"/>
  <c r="T187" i="12"/>
  <c r="R187" i="12"/>
  <c r="P187" i="12"/>
  <c r="BI185" i="12"/>
  <c r="BH185" i="12"/>
  <c r="BG185" i="12"/>
  <c r="BF185" i="12"/>
  <c r="T185" i="12"/>
  <c r="R185" i="12"/>
  <c r="P185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8" i="12"/>
  <c r="BH178" i="12"/>
  <c r="BG178" i="12"/>
  <c r="BF178" i="12"/>
  <c r="T178" i="12"/>
  <c r="R178" i="12"/>
  <c r="P178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8" i="12"/>
  <c r="BH168" i="12"/>
  <c r="BG168" i="12"/>
  <c r="BF168" i="12"/>
  <c r="T168" i="12"/>
  <c r="R168" i="12"/>
  <c r="P168" i="12"/>
  <c r="BI166" i="12"/>
  <c r="BH166" i="12"/>
  <c r="BG166" i="12"/>
  <c r="BF166" i="12"/>
  <c r="T166" i="12"/>
  <c r="R166" i="12"/>
  <c r="P166" i="12"/>
  <c r="BI164" i="12"/>
  <c r="BH164" i="12"/>
  <c r="BG164" i="12"/>
  <c r="BF164" i="12"/>
  <c r="T164" i="12"/>
  <c r="R164" i="12"/>
  <c r="P164" i="12"/>
  <c r="BI162" i="12"/>
  <c r="BH162" i="12"/>
  <c r="BG162" i="12"/>
  <c r="BF162" i="12"/>
  <c r="T162" i="12"/>
  <c r="R162" i="12"/>
  <c r="P162" i="12"/>
  <c r="BI160" i="12"/>
  <c r="BH160" i="12"/>
  <c r="BG160" i="12"/>
  <c r="BF160" i="12"/>
  <c r="T160" i="12"/>
  <c r="T159" i="12" s="1"/>
  <c r="R160" i="12"/>
  <c r="R159" i="12"/>
  <c r="P160" i="12"/>
  <c r="P159" i="12" s="1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BI122" i="12"/>
  <c r="BH122" i="12"/>
  <c r="BG122" i="12"/>
  <c r="BF122" i="12"/>
  <c r="T122" i="12"/>
  <c r="R122" i="12"/>
  <c r="P122" i="12"/>
  <c r="BI121" i="12"/>
  <c r="BH121" i="12"/>
  <c r="BG121" i="12"/>
  <c r="BF121" i="12"/>
  <c r="T121" i="12"/>
  <c r="R121" i="12"/>
  <c r="P121" i="12"/>
  <c r="BI120" i="12"/>
  <c r="BH120" i="12"/>
  <c r="BG120" i="12"/>
  <c r="BF120" i="12"/>
  <c r="T120" i="12"/>
  <c r="R120" i="12"/>
  <c r="P120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7" i="12"/>
  <c r="BH117" i="12"/>
  <c r="BG117" i="12"/>
  <c r="BF117" i="12"/>
  <c r="T117" i="12"/>
  <c r="R117" i="12"/>
  <c r="P117" i="12"/>
  <c r="BI116" i="12"/>
  <c r="BH116" i="12"/>
  <c r="BG116" i="12"/>
  <c r="BF116" i="12"/>
  <c r="T116" i="12"/>
  <c r="R116" i="12"/>
  <c r="P116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1" i="12"/>
  <c r="BH111" i="12"/>
  <c r="BG111" i="12"/>
  <c r="BF111" i="12"/>
  <c r="T111" i="12"/>
  <c r="R111" i="12"/>
  <c r="P111" i="12"/>
  <c r="BI110" i="12"/>
  <c r="BH110" i="12"/>
  <c r="BG110" i="12"/>
  <c r="BF110" i="12"/>
  <c r="T110" i="12"/>
  <c r="R110" i="12"/>
  <c r="P110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4" i="12"/>
  <c r="BH104" i="12"/>
  <c r="BG104" i="12"/>
  <c r="BF104" i="12"/>
  <c r="T104" i="12"/>
  <c r="R104" i="12"/>
  <c r="P104" i="12"/>
  <c r="BI103" i="12"/>
  <c r="BH103" i="12"/>
  <c r="BG103" i="12"/>
  <c r="BF103" i="12"/>
  <c r="T103" i="12"/>
  <c r="R103" i="12"/>
  <c r="P103" i="12"/>
  <c r="BI102" i="12"/>
  <c r="BH102" i="12"/>
  <c r="BG102" i="12"/>
  <c r="BF102" i="12"/>
  <c r="T102" i="12"/>
  <c r="R102" i="12"/>
  <c r="P102" i="12"/>
  <c r="BI101" i="12"/>
  <c r="BH101" i="12"/>
  <c r="BG101" i="12"/>
  <c r="BF101" i="12"/>
  <c r="T101" i="12"/>
  <c r="R101" i="12"/>
  <c r="P101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8" i="12"/>
  <c r="BH98" i="12"/>
  <c r="BG98" i="12"/>
  <c r="BF98" i="12"/>
  <c r="T98" i="12"/>
  <c r="R98" i="12"/>
  <c r="P98" i="12"/>
  <c r="BI97" i="12"/>
  <c r="BH97" i="12"/>
  <c r="BG97" i="12"/>
  <c r="BF97" i="12"/>
  <c r="T97" i="12"/>
  <c r="R97" i="12"/>
  <c r="P97" i="12"/>
  <c r="BI96" i="12"/>
  <c r="BH96" i="12"/>
  <c r="BG96" i="12"/>
  <c r="BF96" i="12"/>
  <c r="T96" i="12"/>
  <c r="R96" i="12"/>
  <c r="P96" i="12"/>
  <c r="BI95" i="12"/>
  <c r="BH95" i="12"/>
  <c r="BG95" i="12"/>
  <c r="BF95" i="12"/>
  <c r="T95" i="12"/>
  <c r="R95" i="12"/>
  <c r="P95" i="12"/>
  <c r="BI93" i="12"/>
  <c r="BH93" i="12"/>
  <c r="BG93" i="12"/>
  <c r="BF93" i="12"/>
  <c r="T93" i="12"/>
  <c r="R93" i="12"/>
  <c r="P93" i="12"/>
  <c r="BI92" i="12"/>
  <c r="BH92" i="12"/>
  <c r="BG92" i="12"/>
  <c r="BF92" i="12"/>
  <c r="T92" i="12"/>
  <c r="R92" i="12"/>
  <c r="P92" i="12"/>
  <c r="BI91" i="12"/>
  <c r="BH91" i="12"/>
  <c r="BG91" i="12"/>
  <c r="BF91" i="12"/>
  <c r="T91" i="12"/>
  <c r="R91" i="12"/>
  <c r="P91" i="12"/>
  <c r="BI90" i="12"/>
  <c r="BH90" i="12"/>
  <c r="BG90" i="12"/>
  <c r="BF90" i="12"/>
  <c r="T90" i="12"/>
  <c r="R90" i="12"/>
  <c r="P90" i="12"/>
  <c r="F81" i="12"/>
  <c r="E79" i="12"/>
  <c r="F52" i="12"/>
  <c r="E50" i="12"/>
  <c r="J24" i="12"/>
  <c r="E24" i="12"/>
  <c r="J84" i="12" s="1"/>
  <c r="J23" i="12"/>
  <c r="J21" i="12"/>
  <c r="E21" i="12"/>
  <c r="J54" i="12" s="1"/>
  <c r="J20" i="12"/>
  <c r="J18" i="12"/>
  <c r="E18" i="12"/>
  <c r="F55" i="12" s="1"/>
  <c r="J17" i="12"/>
  <c r="J15" i="12"/>
  <c r="E15" i="12"/>
  <c r="F83" i="12" s="1"/>
  <c r="J14" i="12"/>
  <c r="J12" i="12"/>
  <c r="J81" i="12" s="1"/>
  <c r="E7" i="12"/>
  <c r="E48" i="12" s="1"/>
  <c r="J37" i="11"/>
  <c r="J36" i="11"/>
  <c r="AY64" i="1" s="1"/>
  <c r="J35" i="11"/>
  <c r="AX64" i="1" s="1"/>
  <c r="BI198" i="11"/>
  <c r="BH198" i="11"/>
  <c r="BG198" i="11"/>
  <c r="BF198" i="11"/>
  <c r="T198" i="11"/>
  <c r="R198" i="11"/>
  <c r="P198" i="11"/>
  <c r="BI197" i="11"/>
  <c r="BH197" i="11"/>
  <c r="BG197" i="11"/>
  <c r="BF197" i="11"/>
  <c r="T197" i="11"/>
  <c r="R197" i="11"/>
  <c r="P197" i="11"/>
  <c r="BI196" i="11"/>
  <c r="BH196" i="11"/>
  <c r="BG196" i="11"/>
  <c r="BF196" i="11"/>
  <c r="T196" i="11"/>
  <c r="R196" i="11"/>
  <c r="P196" i="11"/>
  <c r="BI195" i="11"/>
  <c r="BH195" i="11"/>
  <c r="BG195" i="11"/>
  <c r="BF195" i="11"/>
  <c r="T195" i="11"/>
  <c r="R195" i="11"/>
  <c r="P195" i="11"/>
  <c r="BI194" i="11"/>
  <c r="BH194" i="11"/>
  <c r="BG194" i="11"/>
  <c r="BF194" i="11"/>
  <c r="T194" i="11"/>
  <c r="R194" i="11"/>
  <c r="P194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1" i="11"/>
  <c r="BH191" i="11"/>
  <c r="BG191" i="11"/>
  <c r="BF191" i="11"/>
  <c r="T191" i="11"/>
  <c r="R191" i="11"/>
  <c r="P191" i="11"/>
  <c r="BI190" i="11"/>
  <c r="BH190" i="11"/>
  <c r="BG190" i="11"/>
  <c r="BF190" i="11"/>
  <c r="T190" i="11"/>
  <c r="R190" i="11"/>
  <c r="P190" i="11"/>
  <c r="BI189" i="11"/>
  <c r="BH189" i="11"/>
  <c r="BG189" i="11"/>
  <c r="BF189" i="11"/>
  <c r="T189" i="11"/>
  <c r="R189" i="11"/>
  <c r="P189" i="11"/>
  <c r="BI188" i="11"/>
  <c r="BH188" i="11"/>
  <c r="BG188" i="11"/>
  <c r="BF188" i="11"/>
  <c r="T188" i="11"/>
  <c r="R188" i="11"/>
  <c r="P188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6" i="11"/>
  <c r="BH176" i="11"/>
  <c r="BG176" i="11"/>
  <c r="BF176" i="11"/>
  <c r="T176" i="11"/>
  <c r="R176" i="11"/>
  <c r="P176" i="11"/>
  <c r="BI174" i="11"/>
  <c r="BH174" i="11"/>
  <c r="BG174" i="11"/>
  <c r="BF174" i="11"/>
  <c r="T174" i="11"/>
  <c r="R174" i="11"/>
  <c r="P174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T159" i="11" s="1"/>
  <c r="R160" i="11"/>
  <c r="R159" i="11"/>
  <c r="P160" i="11"/>
  <c r="P159" i="11" s="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5" i="11"/>
  <c r="BH115" i="11"/>
  <c r="BG115" i="11"/>
  <c r="BF115" i="11"/>
  <c r="T115" i="11"/>
  <c r="R115" i="11"/>
  <c r="P115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8" i="11"/>
  <c r="BH108" i="11"/>
  <c r="BG108" i="11"/>
  <c r="BF108" i="11"/>
  <c r="T108" i="11"/>
  <c r="R108" i="11"/>
  <c r="P108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3" i="11"/>
  <c r="BH103" i="11"/>
  <c r="BG103" i="11"/>
  <c r="BF103" i="11"/>
  <c r="T103" i="11"/>
  <c r="R103" i="11"/>
  <c r="P103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F81" i="11"/>
  <c r="E79" i="11"/>
  <c r="F52" i="11"/>
  <c r="E50" i="11"/>
  <c r="J24" i="11"/>
  <c r="E24" i="11"/>
  <c r="J55" i="11" s="1"/>
  <c r="J23" i="11"/>
  <c r="J21" i="11"/>
  <c r="E21" i="11"/>
  <c r="J54" i="11" s="1"/>
  <c r="J20" i="11"/>
  <c r="J18" i="11"/>
  <c r="E18" i="11"/>
  <c r="F84" i="11" s="1"/>
  <c r="J17" i="11"/>
  <c r="J15" i="11"/>
  <c r="E15" i="11"/>
  <c r="F83" i="11" s="1"/>
  <c r="J14" i="11"/>
  <c r="J12" i="11"/>
  <c r="J81" i="11" s="1"/>
  <c r="E7" i="11"/>
  <c r="E77" i="11" s="1"/>
  <c r="J37" i="10"/>
  <c r="J36" i="10"/>
  <c r="AY63" i="1" s="1"/>
  <c r="J35" i="10"/>
  <c r="AX63" i="1"/>
  <c r="BI225" i="10"/>
  <c r="BH225" i="10"/>
  <c r="BG225" i="10"/>
  <c r="BF225" i="10"/>
  <c r="T225" i="10"/>
  <c r="R225" i="10"/>
  <c r="P225" i="10"/>
  <c r="BI224" i="10"/>
  <c r="BH224" i="10"/>
  <c r="BG224" i="10"/>
  <c r="BF224" i="10"/>
  <c r="T224" i="10"/>
  <c r="R224" i="10"/>
  <c r="P224" i="10"/>
  <c r="BI223" i="10"/>
  <c r="BH223" i="10"/>
  <c r="BG223" i="10"/>
  <c r="BF223" i="10"/>
  <c r="T223" i="10"/>
  <c r="R223" i="10"/>
  <c r="P223" i="10"/>
  <c r="BI222" i="10"/>
  <c r="BH222" i="10"/>
  <c r="BG222" i="10"/>
  <c r="BF222" i="10"/>
  <c r="T222" i="10"/>
  <c r="R222" i="10"/>
  <c r="P222" i="10"/>
  <c r="BI221" i="10"/>
  <c r="BH221" i="10"/>
  <c r="BG221" i="10"/>
  <c r="BF221" i="10"/>
  <c r="T221" i="10"/>
  <c r="R221" i="10"/>
  <c r="P221" i="10"/>
  <c r="BI220" i="10"/>
  <c r="BH220" i="10"/>
  <c r="BG220" i="10"/>
  <c r="BF220" i="10"/>
  <c r="T220" i="10"/>
  <c r="R220" i="10"/>
  <c r="P220" i="10"/>
  <c r="BI219" i="10"/>
  <c r="BH219" i="10"/>
  <c r="BG219" i="10"/>
  <c r="BF219" i="10"/>
  <c r="T219" i="10"/>
  <c r="R219" i="10"/>
  <c r="P219" i="10"/>
  <c r="BI218" i="10"/>
  <c r="BH218" i="10"/>
  <c r="BG218" i="10"/>
  <c r="BF218" i="10"/>
  <c r="T218" i="10"/>
  <c r="R218" i="10"/>
  <c r="P218" i="10"/>
  <c r="BI217" i="10"/>
  <c r="BH217" i="10"/>
  <c r="BG217" i="10"/>
  <c r="BF217" i="10"/>
  <c r="T217" i="10"/>
  <c r="R217" i="10"/>
  <c r="P217" i="10"/>
  <c r="BI216" i="10"/>
  <c r="BH216" i="10"/>
  <c r="BG216" i="10"/>
  <c r="BF216" i="10"/>
  <c r="T216" i="10"/>
  <c r="R216" i="10"/>
  <c r="P216" i="10"/>
  <c r="BI215" i="10"/>
  <c r="BH215" i="10"/>
  <c r="BG215" i="10"/>
  <c r="BF215" i="10"/>
  <c r="T215" i="10"/>
  <c r="R215" i="10"/>
  <c r="P215" i="10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2" i="10"/>
  <c r="BH212" i="10"/>
  <c r="BG212" i="10"/>
  <c r="BF212" i="10"/>
  <c r="T212" i="10"/>
  <c r="R212" i="10"/>
  <c r="P212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8" i="10"/>
  <c r="BH208" i="10"/>
  <c r="BG208" i="10"/>
  <c r="BF208" i="10"/>
  <c r="T208" i="10"/>
  <c r="R208" i="10"/>
  <c r="P208" i="10"/>
  <c r="BI207" i="10"/>
  <c r="BH207" i="10"/>
  <c r="BG207" i="10"/>
  <c r="BF207" i="10"/>
  <c r="T207" i="10"/>
  <c r="R207" i="10"/>
  <c r="P207" i="10"/>
  <c r="BI205" i="10"/>
  <c r="BH205" i="10"/>
  <c r="BG205" i="10"/>
  <c r="BF205" i="10"/>
  <c r="T205" i="10"/>
  <c r="R205" i="10"/>
  <c r="P205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202" i="10"/>
  <c r="BH202" i="10"/>
  <c r="BG202" i="10"/>
  <c r="BF202" i="10"/>
  <c r="T202" i="10"/>
  <c r="R202" i="10"/>
  <c r="P202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3" i="10"/>
  <c r="BH173" i="10"/>
  <c r="BG173" i="10"/>
  <c r="BF173" i="10"/>
  <c r="T173" i="10"/>
  <c r="R173" i="10"/>
  <c r="P173" i="10"/>
  <c r="BI171" i="10"/>
  <c r="BH171" i="10"/>
  <c r="BG171" i="10"/>
  <c r="BF171" i="10"/>
  <c r="T171" i="10"/>
  <c r="R171" i="10"/>
  <c r="P171" i="10"/>
  <c r="BI169" i="10"/>
  <c r="BH169" i="10"/>
  <c r="BG169" i="10"/>
  <c r="BF169" i="10"/>
  <c r="T169" i="10"/>
  <c r="T168" i="10" s="1"/>
  <c r="T167" i="10" s="1"/>
  <c r="R169" i="10"/>
  <c r="R168" i="10" s="1"/>
  <c r="R167" i="10" s="1"/>
  <c r="P169" i="10"/>
  <c r="P168" i="10" s="1"/>
  <c r="P167" i="10" s="1"/>
  <c r="BI166" i="10"/>
  <c r="BH166" i="10"/>
  <c r="BG166" i="10"/>
  <c r="BF166" i="10"/>
  <c r="T166" i="10"/>
  <c r="T165" i="10" s="1"/>
  <c r="R166" i="10"/>
  <c r="R165" i="10" s="1"/>
  <c r="P166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BI120" i="10"/>
  <c r="BH120" i="10"/>
  <c r="BG120" i="10"/>
  <c r="BF120" i="10"/>
  <c r="T120" i="10"/>
  <c r="R120" i="10"/>
  <c r="P120" i="10"/>
  <c r="BI119" i="10"/>
  <c r="BH119" i="10"/>
  <c r="BG119" i="10"/>
  <c r="BF119" i="10"/>
  <c r="T119" i="10"/>
  <c r="R119" i="10"/>
  <c r="P119" i="10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5" i="10"/>
  <c r="BH115" i="10"/>
  <c r="BG115" i="10"/>
  <c r="BF115" i="10"/>
  <c r="T115" i="10"/>
  <c r="R115" i="10"/>
  <c r="P115" i="10"/>
  <c r="BI114" i="10"/>
  <c r="BH114" i="10"/>
  <c r="BG114" i="10"/>
  <c r="BF114" i="10"/>
  <c r="T114" i="10"/>
  <c r="R114" i="10"/>
  <c r="P114" i="10"/>
  <c r="BI113" i="10"/>
  <c r="BH113" i="10"/>
  <c r="BG113" i="10"/>
  <c r="BF113" i="10"/>
  <c r="T113" i="10"/>
  <c r="R113" i="10"/>
  <c r="P113" i="10"/>
  <c r="BI112" i="10"/>
  <c r="BH112" i="10"/>
  <c r="BG112" i="10"/>
  <c r="BF112" i="10"/>
  <c r="T112" i="10"/>
  <c r="R112" i="10"/>
  <c r="P112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9" i="10"/>
  <c r="BH109" i="10"/>
  <c r="BG109" i="10"/>
  <c r="BF109" i="10"/>
  <c r="T109" i="10"/>
  <c r="R109" i="10"/>
  <c r="P109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3" i="10"/>
  <c r="BH103" i="10"/>
  <c r="BG103" i="10"/>
  <c r="BF103" i="10"/>
  <c r="T103" i="10"/>
  <c r="R103" i="10"/>
  <c r="P103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F84" i="10"/>
  <c r="E82" i="10"/>
  <c r="F52" i="10"/>
  <c r="E50" i="10"/>
  <c r="J24" i="10"/>
  <c r="E24" i="10"/>
  <c r="J87" i="10"/>
  <c r="J23" i="10"/>
  <c r="J21" i="10"/>
  <c r="E21" i="10"/>
  <c r="J86" i="10" s="1"/>
  <c r="J20" i="10"/>
  <c r="J18" i="10"/>
  <c r="E18" i="10"/>
  <c r="F87" i="10" s="1"/>
  <c r="J17" i="10"/>
  <c r="J15" i="10"/>
  <c r="E15" i="10"/>
  <c r="F54" i="10"/>
  <c r="J14" i="10"/>
  <c r="J12" i="10"/>
  <c r="J84" i="10" s="1"/>
  <c r="E7" i="10"/>
  <c r="E80" i="10" s="1"/>
  <c r="J37" i="9"/>
  <c r="J36" i="9"/>
  <c r="AY62" i="1" s="1"/>
  <c r="J35" i="9"/>
  <c r="AX62" i="1" s="1"/>
  <c r="BI271" i="9"/>
  <c r="BH271" i="9"/>
  <c r="BG271" i="9"/>
  <c r="BF271" i="9"/>
  <c r="T271" i="9"/>
  <c r="R271" i="9"/>
  <c r="P271" i="9"/>
  <c r="BI270" i="9"/>
  <c r="BH270" i="9"/>
  <c r="BG270" i="9"/>
  <c r="BF270" i="9"/>
  <c r="T270" i="9"/>
  <c r="R270" i="9"/>
  <c r="P270" i="9"/>
  <c r="BI269" i="9"/>
  <c r="BH269" i="9"/>
  <c r="BG269" i="9"/>
  <c r="BF269" i="9"/>
  <c r="T269" i="9"/>
  <c r="R269" i="9"/>
  <c r="P269" i="9"/>
  <c r="BI268" i="9"/>
  <c r="BH268" i="9"/>
  <c r="BG268" i="9"/>
  <c r="BF268" i="9"/>
  <c r="T268" i="9"/>
  <c r="R268" i="9"/>
  <c r="P268" i="9"/>
  <c r="BI267" i="9"/>
  <c r="BH267" i="9"/>
  <c r="BG267" i="9"/>
  <c r="BF267" i="9"/>
  <c r="T267" i="9"/>
  <c r="R267" i="9"/>
  <c r="P267" i="9"/>
  <c r="BI266" i="9"/>
  <c r="BH266" i="9"/>
  <c r="BG266" i="9"/>
  <c r="BF266" i="9"/>
  <c r="T266" i="9"/>
  <c r="R266" i="9"/>
  <c r="P266" i="9"/>
  <c r="BI265" i="9"/>
  <c r="BH265" i="9"/>
  <c r="BG265" i="9"/>
  <c r="BF265" i="9"/>
  <c r="T265" i="9"/>
  <c r="R265" i="9"/>
  <c r="P265" i="9"/>
  <c r="BI264" i="9"/>
  <c r="BH264" i="9"/>
  <c r="BG264" i="9"/>
  <c r="BF264" i="9"/>
  <c r="T264" i="9"/>
  <c r="R264" i="9"/>
  <c r="P264" i="9"/>
  <c r="BI263" i="9"/>
  <c r="BH263" i="9"/>
  <c r="BG263" i="9"/>
  <c r="BF263" i="9"/>
  <c r="T263" i="9"/>
  <c r="R263" i="9"/>
  <c r="P263" i="9"/>
  <c r="BI262" i="9"/>
  <c r="BH262" i="9"/>
  <c r="BG262" i="9"/>
  <c r="BF262" i="9"/>
  <c r="T262" i="9"/>
  <c r="R262" i="9"/>
  <c r="P262" i="9"/>
  <c r="BI261" i="9"/>
  <c r="BH261" i="9"/>
  <c r="BG261" i="9"/>
  <c r="BF261" i="9"/>
  <c r="T261" i="9"/>
  <c r="R261" i="9"/>
  <c r="P261" i="9"/>
  <c r="BI260" i="9"/>
  <c r="BH260" i="9"/>
  <c r="BG260" i="9"/>
  <c r="BF260" i="9"/>
  <c r="T260" i="9"/>
  <c r="R260" i="9"/>
  <c r="P260" i="9"/>
  <c r="BI259" i="9"/>
  <c r="BH259" i="9"/>
  <c r="BG259" i="9"/>
  <c r="BF259" i="9"/>
  <c r="T259" i="9"/>
  <c r="R259" i="9"/>
  <c r="P259" i="9"/>
  <c r="BI258" i="9"/>
  <c r="BH258" i="9"/>
  <c r="BG258" i="9"/>
  <c r="BF258" i="9"/>
  <c r="T258" i="9"/>
  <c r="R258" i="9"/>
  <c r="P258" i="9"/>
  <c r="BI256" i="9"/>
  <c r="BH256" i="9"/>
  <c r="BG256" i="9"/>
  <c r="BF256" i="9"/>
  <c r="T256" i="9"/>
  <c r="R256" i="9"/>
  <c r="P256" i="9"/>
  <c r="BI255" i="9"/>
  <c r="BH255" i="9"/>
  <c r="BG255" i="9"/>
  <c r="BF255" i="9"/>
  <c r="T255" i="9"/>
  <c r="R255" i="9"/>
  <c r="P255" i="9"/>
  <c r="BI254" i="9"/>
  <c r="BH254" i="9"/>
  <c r="BG254" i="9"/>
  <c r="BF254" i="9"/>
  <c r="T254" i="9"/>
  <c r="R254" i="9"/>
  <c r="P254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T207" i="9" s="1"/>
  <c r="R208" i="9"/>
  <c r="R207" i="9"/>
  <c r="P208" i="9"/>
  <c r="P207" i="9" s="1"/>
  <c r="BI206" i="9"/>
  <c r="BH206" i="9"/>
  <c r="BG206" i="9"/>
  <c r="BF206" i="9"/>
  <c r="T206" i="9"/>
  <c r="T205" i="9" s="1"/>
  <c r="R206" i="9"/>
  <c r="R205" i="9" s="1"/>
  <c r="P206" i="9"/>
  <c r="P205" i="9"/>
  <c r="BI204" i="9"/>
  <c r="BH204" i="9"/>
  <c r="BG204" i="9"/>
  <c r="BF204" i="9"/>
  <c r="T204" i="9"/>
  <c r="T203" i="9" s="1"/>
  <c r="R204" i="9"/>
  <c r="R203" i="9" s="1"/>
  <c r="P204" i="9"/>
  <c r="P203" i="9" s="1"/>
  <c r="BI202" i="9"/>
  <c r="BH202" i="9"/>
  <c r="BG202" i="9"/>
  <c r="BF202" i="9"/>
  <c r="T202" i="9"/>
  <c r="T201" i="9"/>
  <c r="R202" i="9"/>
  <c r="R201" i="9"/>
  <c r="P202" i="9"/>
  <c r="P201" i="9" s="1"/>
  <c r="P200" i="9" s="1"/>
  <c r="BI199" i="9"/>
  <c r="BH199" i="9"/>
  <c r="BG199" i="9"/>
  <c r="BF199" i="9"/>
  <c r="T199" i="9"/>
  <c r="T198" i="9" s="1"/>
  <c r="R199" i="9"/>
  <c r="R198" i="9" s="1"/>
  <c r="P199" i="9"/>
  <c r="P198" i="9" s="1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8" i="9"/>
  <c r="BH188" i="9"/>
  <c r="BG188" i="9"/>
  <c r="BF188" i="9"/>
  <c r="T188" i="9"/>
  <c r="R188" i="9"/>
  <c r="P188" i="9"/>
  <c r="BI187" i="9"/>
  <c r="BH187" i="9"/>
  <c r="BG187" i="9"/>
  <c r="BF187" i="9"/>
  <c r="T187" i="9"/>
  <c r="R187" i="9"/>
  <c r="P187" i="9"/>
  <c r="BI186" i="9"/>
  <c r="BH186" i="9"/>
  <c r="BG186" i="9"/>
  <c r="BF186" i="9"/>
  <c r="T186" i="9"/>
  <c r="R186" i="9"/>
  <c r="P186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3" i="9"/>
  <c r="BH113" i="9"/>
  <c r="BG113" i="9"/>
  <c r="BF113" i="9"/>
  <c r="T113" i="9"/>
  <c r="R113" i="9"/>
  <c r="P113" i="9"/>
  <c r="BI112" i="9"/>
  <c r="BH112" i="9"/>
  <c r="BG112" i="9"/>
  <c r="BF112" i="9"/>
  <c r="T112" i="9"/>
  <c r="R112" i="9"/>
  <c r="P112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F86" i="9"/>
  <c r="E84" i="9"/>
  <c r="F52" i="9"/>
  <c r="E50" i="9"/>
  <c r="J24" i="9"/>
  <c r="E24" i="9"/>
  <c r="J89" i="9" s="1"/>
  <c r="J23" i="9"/>
  <c r="J21" i="9"/>
  <c r="E21" i="9"/>
  <c r="J88" i="9" s="1"/>
  <c r="J20" i="9"/>
  <c r="J18" i="9"/>
  <c r="E18" i="9"/>
  <c r="F89" i="9" s="1"/>
  <c r="J17" i="9"/>
  <c r="J15" i="9"/>
  <c r="E15" i="9"/>
  <c r="F88" i="9" s="1"/>
  <c r="J14" i="9"/>
  <c r="J12" i="9"/>
  <c r="J52" i="9" s="1"/>
  <c r="E7" i="9"/>
  <c r="E48" i="9"/>
  <c r="J37" i="8"/>
  <c r="J36" i="8"/>
  <c r="AY61" i="1" s="1"/>
  <c r="J35" i="8"/>
  <c r="AX61" i="1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T173" i="8"/>
  <c r="T172" i="8"/>
  <c r="R174" i="8"/>
  <c r="R173" i="8" s="1"/>
  <c r="R172" i="8" s="1"/>
  <c r="P174" i="8"/>
  <c r="P173" i="8"/>
  <c r="P172" i="8" s="1"/>
  <c r="BI171" i="8"/>
  <c r="BH171" i="8"/>
  <c r="BG171" i="8"/>
  <c r="BF171" i="8"/>
  <c r="T171" i="8"/>
  <c r="T170" i="8"/>
  <c r="R171" i="8"/>
  <c r="R170" i="8" s="1"/>
  <c r="P171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5" i="8"/>
  <c r="BH115" i="8"/>
  <c r="BG115" i="8"/>
  <c r="BF115" i="8"/>
  <c r="T115" i="8"/>
  <c r="R115" i="8"/>
  <c r="P115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F81" i="8"/>
  <c r="E79" i="8"/>
  <c r="F52" i="8"/>
  <c r="E50" i="8"/>
  <c r="J24" i="8"/>
  <c r="E24" i="8"/>
  <c r="J84" i="8" s="1"/>
  <c r="J23" i="8"/>
  <c r="J21" i="8"/>
  <c r="E21" i="8"/>
  <c r="J83" i="8" s="1"/>
  <c r="J20" i="8"/>
  <c r="J18" i="8"/>
  <c r="E18" i="8"/>
  <c r="F84" i="8" s="1"/>
  <c r="J17" i="8"/>
  <c r="J15" i="8"/>
  <c r="E15" i="8"/>
  <c r="F83" i="8" s="1"/>
  <c r="J14" i="8"/>
  <c r="J12" i="8"/>
  <c r="J81" i="8" s="1"/>
  <c r="E7" i="8"/>
  <c r="E48" i="8" s="1"/>
  <c r="J37" i="7"/>
  <c r="J36" i="7"/>
  <c r="AY60" i="1" s="1"/>
  <c r="J35" i="7"/>
  <c r="AX60" i="1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T197" i="7" s="1"/>
  <c r="R198" i="7"/>
  <c r="R197" i="7" s="1"/>
  <c r="P198" i="7"/>
  <c r="P197" i="7" s="1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T187" i="7" s="1"/>
  <c r="R188" i="7"/>
  <c r="R187" i="7" s="1"/>
  <c r="P188" i="7"/>
  <c r="P187" i="7" s="1"/>
  <c r="BI185" i="7"/>
  <c r="BH185" i="7"/>
  <c r="BG185" i="7"/>
  <c r="BF185" i="7"/>
  <c r="T185" i="7"/>
  <c r="T184" i="7"/>
  <c r="R185" i="7"/>
  <c r="R184" i="7" s="1"/>
  <c r="P185" i="7"/>
  <c r="P184" i="7" s="1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F84" i="7"/>
  <c r="E82" i="7"/>
  <c r="F52" i="7"/>
  <c r="E50" i="7"/>
  <c r="J24" i="7"/>
  <c r="E24" i="7"/>
  <c r="J87" i="7" s="1"/>
  <c r="J23" i="7"/>
  <c r="J21" i="7"/>
  <c r="E21" i="7"/>
  <c r="J86" i="7" s="1"/>
  <c r="J20" i="7"/>
  <c r="J18" i="7"/>
  <c r="E18" i="7"/>
  <c r="F55" i="7" s="1"/>
  <c r="J17" i="7"/>
  <c r="J15" i="7"/>
  <c r="E15" i="7"/>
  <c r="F86" i="7" s="1"/>
  <c r="J14" i="7"/>
  <c r="J12" i="7"/>
  <c r="J52" i="7" s="1"/>
  <c r="E7" i="7"/>
  <c r="E48" i="7"/>
  <c r="J37" i="6"/>
  <c r="J36" i="6"/>
  <c r="AY59" i="1" s="1"/>
  <c r="J35" i="6"/>
  <c r="AX59" i="1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T189" i="6" s="1"/>
  <c r="T188" i="6" s="1"/>
  <c r="R190" i="6"/>
  <c r="R189" i="6" s="1"/>
  <c r="R188" i="6" s="1"/>
  <c r="P190" i="6"/>
  <c r="P189" i="6" s="1"/>
  <c r="P188" i="6" s="1"/>
  <c r="BI187" i="6"/>
  <c r="BH187" i="6"/>
  <c r="BG187" i="6"/>
  <c r="BF187" i="6"/>
  <c r="T187" i="6"/>
  <c r="T186" i="6"/>
  <c r="R187" i="6"/>
  <c r="R186" i="6" s="1"/>
  <c r="P187" i="6"/>
  <c r="P186" i="6" s="1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F82" i="6"/>
  <c r="E80" i="6"/>
  <c r="F52" i="6"/>
  <c r="E50" i="6"/>
  <c r="J24" i="6"/>
  <c r="E24" i="6"/>
  <c r="J55" i="6" s="1"/>
  <c r="J23" i="6"/>
  <c r="J21" i="6"/>
  <c r="E21" i="6"/>
  <c r="J54" i="6" s="1"/>
  <c r="J20" i="6"/>
  <c r="J18" i="6"/>
  <c r="E18" i="6"/>
  <c r="F85" i="6" s="1"/>
  <c r="J17" i="6"/>
  <c r="J15" i="6"/>
  <c r="E15" i="6"/>
  <c r="F54" i="6" s="1"/>
  <c r="J14" i="6"/>
  <c r="J12" i="6"/>
  <c r="J52" i="6" s="1"/>
  <c r="E7" i="6"/>
  <c r="E78" i="6" s="1"/>
  <c r="J37" i="5"/>
  <c r="J36" i="5"/>
  <c r="AY58" i="1" s="1"/>
  <c r="J35" i="5"/>
  <c r="AX58" i="1" s="1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T225" i="5" s="1"/>
  <c r="R226" i="5"/>
  <c r="R225" i="5" s="1"/>
  <c r="P226" i="5"/>
  <c r="P225" i="5" s="1"/>
  <c r="BI224" i="5"/>
  <c r="BH224" i="5"/>
  <c r="BG224" i="5"/>
  <c r="BF224" i="5"/>
  <c r="T224" i="5"/>
  <c r="T223" i="5" s="1"/>
  <c r="R224" i="5"/>
  <c r="R223" i="5" s="1"/>
  <c r="P224" i="5"/>
  <c r="P223" i="5" s="1"/>
  <c r="BI222" i="5"/>
  <c r="BH222" i="5"/>
  <c r="BG222" i="5"/>
  <c r="BF222" i="5"/>
  <c r="T222" i="5"/>
  <c r="T221" i="5"/>
  <c r="R222" i="5"/>
  <c r="R221" i="5" s="1"/>
  <c r="P222" i="5"/>
  <c r="P221" i="5" s="1"/>
  <c r="BI220" i="5"/>
  <c r="BH220" i="5"/>
  <c r="BG220" i="5"/>
  <c r="BF220" i="5"/>
  <c r="T220" i="5"/>
  <c r="T219" i="5" s="1"/>
  <c r="R220" i="5"/>
  <c r="R219" i="5" s="1"/>
  <c r="P220" i="5"/>
  <c r="P219" i="5" s="1"/>
  <c r="BI218" i="5"/>
  <c r="BH218" i="5"/>
  <c r="BG218" i="5"/>
  <c r="BF218" i="5"/>
  <c r="T218" i="5"/>
  <c r="T217" i="5"/>
  <c r="R218" i="5"/>
  <c r="R217" i="5" s="1"/>
  <c r="P218" i="5"/>
  <c r="P217" i="5"/>
  <c r="BI216" i="5"/>
  <c r="BH216" i="5"/>
  <c r="BG216" i="5"/>
  <c r="BF216" i="5"/>
  <c r="T216" i="5"/>
  <c r="T215" i="5" s="1"/>
  <c r="R216" i="5"/>
  <c r="R215" i="5" s="1"/>
  <c r="P216" i="5"/>
  <c r="P215" i="5" s="1"/>
  <c r="BI214" i="5"/>
  <c r="BH214" i="5"/>
  <c r="BG214" i="5"/>
  <c r="BF214" i="5"/>
  <c r="T214" i="5"/>
  <c r="T213" i="5" s="1"/>
  <c r="R214" i="5"/>
  <c r="R213" i="5" s="1"/>
  <c r="P214" i="5"/>
  <c r="P213" i="5" s="1"/>
  <c r="BI212" i="5"/>
  <c r="BH212" i="5"/>
  <c r="BG212" i="5"/>
  <c r="BF212" i="5"/>
  <c r="T212" i="5"/>
  <c r="T211" i="5" s="1"/>
  <c r="R212" i="5"/>
  <c r="R211" i="5" s="1"/>
  <c r="P212" i="5"/>
  <c r="P211" i="5" s="1"/>
  <c r="BI210" i="5"/>
  <c r="BH210" i="5"/>
  <c r="BG210" i="5"/>
  <c r="BF210" i="5"/>
  <c r="T210" i="5"/>
  <c r="T209" i="5"/>
  <c r="R210" i="5"/>
  <c r="R209" i="5" s="1"/>
  <c r="P210" i="5"/>
  <c r="P209" i="5" s="1"/>
  <c r="BI208" i="5"/>
  <c r="BH208" i="5"/>
  <c r="BG208" i="5"/>
  <c r="BF208" i="5"/>
  <c r="T208" i="5"/>
  <c r="T207" i="5" s="1"/>
  <c r="R208" i="5"/>
  <c r="R207" i="5" s="1"/>
  <c r="P208" i="5"/>
  <c r="P207" i="5" s="1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T201" i="5"/>
  <c r="R202" i="5"/>
  <c r="R201" i="5" s="1"/>
  <c r="P202" i="5"/>
  <c r="P201" i="5" s="1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F92" i="5"/>
  <c r="E90" i="5"/>
  <c r="F52" i="5"/>
  <c r="E50" i="5"/>
  <c r="J24" i="5"/>
  <c r="E24" i="5"/>
  <c r="J95" i="5" s="1"/>
  <c r="J23" i="5"/>
  <c r="J21" i="5"/>
  <c r="E21" i="5"/>
  <c r="J54" i="5" s="1"/>
  <c r="J20" i="5"/>
  <c r="J18" i="5"/>
  <c r="E18" i="5"/>
  <c r="F95" i="5" s="1"/>
  <c r="J17" i="5"/>
  <c r="J15" i="5"/>
  <c r="E15" i="5"/>
  <c r="F94" i="5" s="1"/>
  <c r="J14" i="5"/>
  <c r="J12" i="5"/>
  <c r="J92" i="5" s="1"/>
  <c r="E7" i="5"/>
  <c r="E88" i="5"/>
  <c r="J37" i="4"/>
  <c r="J36" i="4"/>
  <c r="AY57" i="1" s="1"/>
  <c r="J35" i="4"/>
  <c r="AX57" i="1" s="1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T225" i="4"/>
  <c r="R226" i="4"/>
  <c r="R225" i="4"/>
  <c r="P226" i="4"/>
  <c r="P225" i="4" s="1"/>
  <c r="BI224" i="4"/>
  <c r="BH224" i="4"/>
  <c r="BG224" i="4"/>
  <c r="BF224" i="4"/>
  <c r="T224" i="4"/>
  <c r="T223" i="4"/>
  <c r="R224" i="4"/>
  <c r="R223" i="4" s="1"/>
  <c r="P224" i="4"/>
  <c r="P223" i="4" s="1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T218" i="4"/>
  <c r="R219" i="4"/>
  <c r="R218" i="4" s="1"/>
  <c r="P219" i="4"/>
  <c r="P218" i="4" s="1"/>
  <c r="BI216" i="4"/>
  <c r="BH216" i="4"/>
  <c r="BG216" i="4"/>
  <c r="BF216" i="4"/>
  <c r="T216" i="4"/>
  <c r="T215" i="4" s="1"/>
  <c r="R216" i="4"/>
  <c r="R215" i="4" s="1"/>
  <c r="P216" i="4"/>
  <c r="P215" i="4" s="1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F89" i="4"/>
  <c r="E87" i="4"/>
  <c r="F52" i="4"/>
  <c r="E50" i="4"/>
  <c r="J24" i="4"/>
  <c r="E24" i="4"/>
  <c r="J92" i="4" s="1"/>
  <c r="J23" i="4"/>
  <c r="J21" i="4"/>
  <c r="E21" i="4"/>
  <c r="J54" i="4" s="1"/>
  <c r="J20" i="4"/>
  <c r="J18" i="4"/>
  <c r="E18" i="4"/>
  <c r="F55" i="4"/>
  <c r="J17" i="4"/>
  <c r="J15" i="4"/>
  <c r="E15" i="4"/>
  <c r="F54" i="4" s="1"/>
  <c r="J14" i="4"/>
  <c r="J12" i="4"/>
  <c r="J52" i="4" s="1"/>
  <c r="E7" i="4"/>
  <c r="E85" i="4" s="1"/>
  <c r="J37" i="3"/>
  <c r="J36" i="3"/>
  <c r="AY56" i="1"/>
  <c r="J35" i="3"/>
  <c r="AX56" i="1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T226" i="3" s="1"/>
  <c r="R227" i="3"/>
  <c r="R226" i="3" s="1"/>
  <c r="P227" i="3"/>
  <c r="P226" i="3" s="1"/>
  <c r="BI224" i="3"/>
  <c r="BH224" i="3"/>
  <c r="BG224" i="3"/>
  <c r="BF224" i="3"/>
  <c r="T224" i="3"/>
  <c r="T223" i="3" s="1"/>
  <c r="R224" i="3"/>
  <c r="R223" i="3" s="1"/>
  <c r="P224" i="3"/>
  <c r="P223" i="3" s="1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F88" i="3"/>
  <c r="E86" i="3"/>
  <c r="F52" i="3"/>
  <c r="E50" i="3"/>
  <c r="J24" i="3"/>
  <c r="E24" i="3"/>
  <c r="J91" i="3" s="1"/>
  <c r="J23" i="3"/>
  <c r="J21" i="3"/>
  <c r="E21" i="3"/>
  <c r="J90" i="3" s="1"/>
  <c r="J20" i="3"/>
  <c r="J18" i="3"/>
  <c r="E18" i="3"/>
  <c r="F55" i="3" s="1"/>
  <c r="J17" i="3"/>
  <c r="J15" i="3"/>
  <c r="E15" i="3"/>
  <c r="F90" i="3" s="1"/>
  <c r="J14" i="3"/>
  <c r="J12" i="3"/>
  <c r="J52" i="3" s="1"/>
  <c r="E7" i="3"/>
  <c r="E48" i="3" s="1"/>
  <c r="J37" i="2"/>
  <c r="J36" i="2"/>
  <c r="AY55" i="1" s="1"/>
  <c r="J35" i="2"/>
  <c r="AX55" i="1" s="1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T137" i="2" s="1"/>
  <c r="R138" i="2"/>
  <c r="R137" i="2" s="1"/>
  <c r="P138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F81" i="2"/>
  <c r="E79" i="2"/>
  <c r="F52" i="2"/>
  <c r="E50" i="2"/>
  <c r="J24" i="2"/>
  <c r="E24" i="2"/>
  <c r="J84" i="2" s="1"/>
  <c r="J23" i="2"/>
  <c r="J21" i="2"/>
  <c r="E21" i="2"/>
  <c r="J83" i="2" s="1"/>
  <c r="J20" i="2"/>
  <c r="J18" i="2"/>
  <c r="E18" i="2"/>
  <c r="F55" i="2" s="1"/>
  <c r="J17" i="2"/>
  <c r="J15" i="2"/>
  <c r="E15" i="2"/>
  <c r="F83" i="2" s="1"/>
  <c r="J14" i="2"/>
  <c r="J12" i="2"/>
  <c r="J81" i="2"/>
  <c r="E7" i="2"/>
  <c r="E77" i="2" s="1"/>
  <c r="L50" i="1"/>
  <c r="AM50" i="1"/>
  <c r="AM49" i="1"/>
  <c r="L49" i="1"/>
  <c r="AM47" i="1"/>
  <c r="L47" i="1"/>
  <c r="L45" i="1"/>
  <c r="L44" i="1"/>
  <c r="BK150" i="2"/>
  <c r="J115" i="2"/>
  <c r="J141" i="2"/>
  <c r="BK90" i="2"/>
  <c r="J100" i="3"/>
  <c r="J281" i="4"/>
  <c r="BK253" i="4"/>
  <c r="BK177" i="4"/>
  <c r="BK118" i="4"/>
  <c r="BK250" i="4"/>
  <c r="BK200" i="4"/>
  <c r="J108" i="4"/>
  <c r="BK216" i="4"/>
  <c r="BK222" i="4"/>
  <c r="BK129" i="4"/>
  <c r="J166" i="4"/>
  <c r="BK146" i="4"/>
  <c r="BK149" i="4"/>
  <c r="BK133" i="4"/>
  <c r="J210" i="5"/>
  <c r="J192" i="5"/>
  <c r="J183" i="5"/>
  <c r="J178" i="5"/>
  <c r="J167" i="5"/>
  <c r="J149" i="5"/>
  <c r="J120" i="5"/>
  <c r="J279" i="5"/>
  <c r="J255" i="5"/>
  <c r="J232" i="5"/>
  <c r="BK196" i="5"/>
  <c r="BK176" i="5"/>
  <c r="BK171" i="5"/>
  <c r="J153" i="5"/>
  <c r="BK137" i="5"/>
  <c r="J110" i="5"/>
  <c r="BK249" i="5"/>
  <c r="BK206" i="5"/>
  <c r="BK179" i="5"/>
  <c r="J158" i="5"/>
  <c r="J129" i="5"/>
  <c r="BK266" i="5"/>
  <c r="J254" i="5"/>
  <c r="J182" i="5"/>
  <c r="J137" i="5"/>
  <c r="J119" i="5"/>
  <c r="BK252" i="6"/>
  <c r="BK180" i="6"/>
  <c r="BK152" i="6"/>
  <c r="BK113" i="6"/>
  <c r="BK247" i="6"/>
  <c r="J219" i="7"/>
  <c r="BK173" i="7"/>
  <c r="J144" i="7"/>
  <c r="BK101" i="7"/>
  <c r="BK182" i="7"/>
  <c r="BK137" i="7"/>
  <c r="J109" i="7"/>
  <c r="BK168" i="7"/>
  <c r="J116" i="7"/>
  <c r="BK157" i="8"/>
  <c r="BK148" i="8"/>
  <c r="J127" i="8"/>
  <c r="BK108" i="8"/>
  <c r="J186" i="8"/>
  <c r="J178" i="8"/>
  <c r="BK166" i="8"/>
  <c r="J149" i="8"/>
  <c r="BK136" i="8"/>
  <c r="BK102" i="8"/>
  <c r="J261" i="9"/>
  <c r="J166" i="9"/>
  <c r="J136" i="9"/>
  <c r="BK250" i="9"/>
  <c r="BK164" i="9"/>
  <c r="BK204" i="9"/>
  <c r="J206" i="9"/>
  <c r="J171" i="9"/>
  <c r="BK182" i="9"/>
  <c r="BK155" i="9"/>
  <c r="BK98" i="9"/>
  <c r="BK123" i="9"/>
  <c r="BK127" i="9"/>
  <c r="J125" i="9"/>
  <c r="J214" i="10"/>
  <c r="J198" i="10"/>
  <c r="BK158" i="10"/>
  <c r="BK115" i="10"/>
  <c r="BK221" i="10"/>
  <c r="J163" i="10"/>
  <c r="BK121" i="10"/>
  <c r="J96" i="10"/>
  <c r="J185" i="10"/>
  <c r="J146" i="10"/>
  <c r="BK109" i="10"/>
  <c r="BK166" i="11"/>
  <c r="J158" i="11"/>
  <c r="J121" i="11"/>
  <c r="J101" i="11"/>
  <c r="BK184" i="11"/>
  <c r="J151" i="11"/>
  <c r="BK119" i="11"/>
  <c r="J92" i="11"/>
  <c r="BK143" i="11"/>
  <c r="J110" i="11"/>
  <c r="BK197" i="12"/>
  <c r="J174" i="12"/>
  <c r="J135" i="12"/>
  <c r="BK95" i="12"/>
  <c r="BK174" i="12"/>
  <c r="BK158" i="12"/>
  <c r="BK132" i="12"/>
  <c r="J91" i="12"/>
  <c r="J164" i="12"/>
  <c r="BK120" i="12"/>
  <c r="J93" i="12"/>
  <c r="J104" i="12"/>
  <c r="BK145" i="13"/>
  <c r="J124" i="13"/>
  <c r="BK179" i="13"/>
  <c r="BK143" i="13"/>
  <c r="J190" i="13"/>
  <c r="BK116" i="13"/>
  <c r="J187" i="13"/>
  <c r="J145" i="13"/>
  <c r="J130" i="13"/>
  <c r="BK198" i="14"/>
  <c r="BK184" i="14"/>
  <c r="J166" i="14"/>
  <c r="BK149" i="14"/>
  <c r="BK140" i="14"/>
  <c r="J126" i="14"/>
  <c r="BK119" i="14"/>
  <c r="BK104" i="14"/>
  <c r="BK98" i="14"/>
  <c r="J191" i="15"/>
  <c r="BK183" i="15"/>
  <c r="J145" i="15"/>
  <c r="J122" i="15"/>
  <c r="BK102" i="15"/>
  <c r="BK138" i="15"/>
  <c r="BK122" i="15"/>
  <c r="BK156" i="15"/>
  <c r="BK143" i="15"/>
  <c r="J119" i="15"/>
  <c r="J98" i="15"/>
  <c r="BK104" i="15"/>
  <c r="BK270" i="16"/>
  <c r="J173" i="16"/>
  <c r="J99" i="16"/>
  <c r="J257" i="16"/>
  <c r="J236" i="16"/>
  <c r="J187" i="16"/>
  <c r="J303" i="16"/>
  <c r="BK265" i="16"/>
  <c r="BK248" i="16"/>
  <c r="J240" i="16"/>
  <c r="J119" i="16"/>
  <c r="BK196" i="16"/>
  <c r="J154" i="16"/>
  <c r="J116" i="16"/>
  <c r="J110" i="16"/>
  <c r="BK178" i="16"/>
  <c r="J117" i="16"/>
  <c r="BK150" i="16"/>
  <c r="J107" i="16"/>
  <c r="J179" i="3"/>
  <c r="J285" i="3"/>
  <c r="BK240" i="3"/>
  <c r="BK189" i="3"/>
  <c r="J119" i="3"/>
  <c r="BK273" i="3"/>
  <c r="J131" i="3"/>
  <c r="BK275" i="3"/>
  <c r="BK218" i="3"/>
  <c r="BK195" i="3"/>
  <c r="BK128" i="3"/>
  <c r="BK131" i="3"/>
  <c r="J218" i="3"/>
  <c r="BK216" i="3"/>
  <c r="BK117" i="3"/>
  <c r="J169" i="3"/>
  <c r="BK173" i="3"/>
  <c r="BK281" i="4"/>
  <c r="J253" i="4"/>
  <c r="J256" i="4"/>
  <c r="BK211" i="4"/>
  <c r="BK138" i="4"/>
  <c r="BK191" i="4"/>
  <c r="J251" i="4"/>
  <c r="BK206" i="4"/>
  <c r="J171" i="4"/>
  <c r="J123" i="4"/>
  <c r="J146" i="4"/>
  <c r="J130" i="4"/>
  <c r="J169" i="4"/>
  <c r="J153" i="4"/>
  <c r="J179" i="4"/>
  <c r="J285" i="5"/>
  <c r="BK265" i="5"/>
  <c r="BK232" i="5"/>
  <c r="BK195" i="5"/>
  <c r="BK170" i="5"/>
  <c r="J138" i="5"/>
  <c r="BK121" i="5"/>
  <c r="BK245" i="6"/>
  <c r="BK192" i="6"/>
  <c r="J156" i="6"/>
  <c r="BK109" i="6"/>
  <c r="BK242" i="6"/>
  <c r="J192" i="6"/>
  <c r="BK194" i="6"/>
  <c r="BK255" i="6"/>
  <c r="J242" i="6"/>
  <c r="BK187" i="6"/>
  <c r="J122" i="6"/>
  <c r="J176" i="6"/>
  <c r="BK155" i="6"/>
  <c r="BK107" i="6"/>
  <c r="BK97" i="6"/>
  <c r="J147" i="8"/>
  <c r="J255" i="9"/>
  <c r="J240" i="9"/>
  <c r="BK144" i="2"/>
  <c r="BK151" i="2"/>
  <c r="BK248" i="3"/>
  <c r="BK256" i="3"/>
  <c r="BK152" i="3"/>
  <c r="J279" i="3"/>
  <c r="BK264" i="3"/>
  <c r="J168" i="3"/>
  <c r="BK105" i="3"/>
  <c r="BK270" i="4"/>
  <c r="BK244" i="4"/>
  <c r="BK155" i="4"/>
  <c r="BK205" i="4"/>
  <c r="BK102" i="4"/>
  <c r="J216" i="5"/>
  <c r="J274" i="5"/>
  <c r="J208" i="5"/>
  <c r="J163" i="5"/>
  <c r="BK129" i="5"/>
  <c r="J253" i="5"/>
  <c r="J195" i="5"/>
  <c r="J147" i="5"/>
  <c r="J194" i="5"/>
  <c r="J250" i="6"/>
  <c r="BK122" i="6"/>
  <c r="BK250" i="6"/>
  <c r="BK256" i="6"/>
  <c r="BK167" i="6"/>
  <c r="BK149" i="6"/>
  <c r="BK145" i="6"/>
  <c r="J139" i="6"/>
  <c r="BK192" i="7"/>
  <c r="BK123" i="7"/>
  <c r="J107" i="8"/>
  <c r="BK176" i="9"/>
  <c r="J253" i="9"/>
  <c r="BK236" i="9"/>
  <c r="J197" i="9"/>
  <c r="J181" i="9"/>
  <c r="BK166" i="9"/>
  <c r="J149" i="9"/>
  <c r="BK171" i="9"/>
  <c r="BK143" i="9"/>
  <c r="J115" i="9"/>
  <c r="BK142" i="9"/>
  <c r="J152" i="9"/>
  <c r="BK114" i="9"/>
  <c r="BK100" i="9"/>
  <c r="J133" i="9"/>
  <c r="J129" i="9"/>
  <c r="BK95" i="9"/>
  <c r="J221" i="10"/>
  <c r="J209" i="10"/>
  <c r="BK203" i="10"/>
  <c r="J187" i="10"/>
  <c r="BK163" i="10"/>
  <c r="J152" i="10"/>
  <c r="J125" i="10"/>
  <c r="J110" i="10"/>
  <c r="BK93" i="10"/>
  <c r="J211" i="10"/>
  <c r="J144" i="10"/>
  <c r="BK126" i="10"/>
  <c r="BK102" i="10"/>
  <c r="BK192" i="10"/>
  <c r="BK136" i="10"/>
  <c r="J189" i="11"/>
  <c r="J147" i="11"/>
  <c r="BK112" i="11"/>
  <c r="BK191" i="11"/>
  <c r="J149" i="11"/>
  <c r="J124" i="11"/>
  <c r="J195" i="11"/>
  <c r="BK146" i="11"/>
  <c r="J117" i="11"/>
  <c r="BK92" i="11"/>
  <c r="BK188" i="12"/>
  <c r="BK131" i="12"/>
  <c r="J192" i="12"/>
  <c r="J157" i="12"/>
  <c r="J108" i="12"/>
  <c r="BK156" i="12"/>
  <c r="J123" i="12"/>
  <c r="J97" i="12"/>
  <c r="J95" i="12"/>
  <c r="BK148" i="13"/>
  <c r="J117" i="13"/>
  <c r="J192" i="13"/>
  <c r="J148" i="13"/>
  <c r="J186" i="13"/>
  <c r="BK129" i="13"/>
  <c r="J90" i="13"/>
  <c r="BK144" i="13"/>
  <c r="BK102" i="13"/>
  <c r="J187" i="14"/>
  <c r="J156" i="14"/>
  <c r="BK151" i="14"/>
  <c r="BK135" i="14"/>
  <c r="J117" i="14"/>
  <c r="J106" i="14"/>
  <c r="J202" i="15"/>
  <c r="J106" i="15"/>
  <c r="J166" i="15"/>
  <c r="J144" i="15"/>
  <c r="BK106" i="15"/>
  <c r="J258" i="16"/>
  <c r="J246" i="16"/>
  <c r="J208" i="16"/>
  <c r="BK163" i="16"/>
  <c r="BK221" i="16"/>
  <c r="J185" i="16"/>
  <c r="J100" i="16"/>
  <c r="BK121" i="16"/>
  <c r="BK138" i="2"/>
  <c r="J132" i="2"/>
  <c r="BK101" i="2"/>
  <c r="BK268" i="3"/>
  <c r="BK169" i="3"/>
  <c r="J107" i="3"/>
  <c r="J145" i="3"/>
  <c r="BK267" i="3"/>
  <c r="J216" i="3"/>
  <c r="BK184" i="3"/>
  <c r="BK167" i="3"/>
  <c r="BK98" i="3"/>
  <c r="BK114" i="3"/>
  <c r="BK144" i="3"/>
  <c r="J277" i="4"/>
  <c r="J259" i="4"/>
  <c r="J185" i="4"/>
  <c r="BK238" i="4"/>
  <c r="BK193" i="4"/>
  <c r="BK124" i="4"/>
  <c r="BK171" i="4"/>
  <c r="BK176" i="4"/>
  <c r="BK113" i="4"/>
  <c r="J263" i="5"/>
  <c r="BK152" i="5"/>
  <c r="BK117" i="5"/>
  <c r="BK267" i="5"/>
  <c r="BK238" i="5"/>
  <c r="BK175" i="5"/>
  <c r="BK147" i="5"/>
  <c r="BK281" i="5"/>
  <c r="BK202" i="5"/>
  <c r="BK138" i="5"/>
  <c r="BK255" i="5"/>
  <c r="J162" i="5"/>
  <c r="J117" i="5"/>
  <c r="J237" i="6"/>
  <c r="BK148" i="6"/>
  <c r="J234" i="6"/>
  <c r="BK221" i="6"/>
  <c r="BK249" i="6"/>
  <c r="J153" i="6"/>
  <c r="J108" i="6"/>
  <c r="J148" i="6"/>
  <c r="BK98" i="7"/>
  <c r="BK132" i="7"/>
  <c r="J196" i="7"/>
  <c r="BK130" i="7"/>
  <c r="BK147" i="7"/>
  <c r="BK95" i="7"/>
  <c r="J169" i="8"/>
  <c r="J128" i="8"/>
  <c r="BK169" i="8"/>
  <c r="BK112" i="8"/>
  <c r="J249" i="9"/>
  <c r="BK116" i="9"/>
  <c r="J214" i="9"/>
  <c r="J212" i="9"/>
  <c r="J160" i="9"/>
  <c r="BK133" i="9"/>
  <c r="BK135" i="9"/>
  <c r="J121" i="9"/>
  <c r="BK223" i="10"/>
  <c r="BK205" i="10"/>
  <c r="J150" i="10"/>
  <c r="BK169" i="10"/>
  <c r="BK118" i="10"/>
  <c r="BK177" i="10"/>
  <c r="J119" i="10"/>
  <c r="BK100" i="11"/>
  <c r="BK141" i="11"/>
  <c r="BK158" i="11"/>
  <c r="J111" i="11"/>
  <c r="BK100" i="12"/>
  <c r="J150" i="12"/>
  <c r="BK113" i="12"/>
  <c r="J140" i="12"/>
  <c r="BK92" i="12"/>
  <c r="BK187" i="13"/>
  <c r="BK110" i="13"/>
  <c r="BK152" i="13"/>
  <c r="BK175" i="13"/>
  <c r="J189" i="13"/>
  <c r="BK138" i="13"/>
  <c r="J188" i="14"/>
  <c r="BK157" i="14"/>
  <c r="BK141" i="14"/>
  <c r="BK122" i="14"/>
  <c r="J107" i="14"/>
  <c r="J186" i="15"/>
  <c r="BK166" i="15"/>
  <c r="J113" i="15"/>
  <c r="BK110" i="2"/>
  <c r="J136" i="2"/>
  <c r="BK155" i="2"/>
  <c r="J127" i="2"/>
  <c r="J212" i="6"/>
  <c r="BK103" i="6"/>
  <c r="J246" i="6"/>
  <c r="BK200" i="6"/>
  <c r="BK157" i="6"/>
  <c r="J126" i="6"/>
  <c r="BK105" i="6"/>
  <c r="BK130" i="6"/>
  <c r="J129" i="6"/>
  <c r="J206" i="6"/>
  <c r="BK92" i="6"/>
  <c r="BK123" i="6"/>
  <c r="J157" i="6"/>
  <c r="BK93" i="6"/>
  <c r="J127" i="6"/>
  <c r="BK218" i="7"/>
  <c r="BK196" i="7"/>
  <c r="J171" i="7"/>
  <c r="BK128" i="7"/>
  <c r="BK221" i="7"/>
  <c r="J179" i="7"/>
  <c r="J143" i="7"/>
  <c r="BK116" i="7"/>
  <c r="J195" i="7"/>
  <c r="J162" i="7"/>
  <c r="J135" i="7"/>
  <c r="BK113" i="8"/>
  <c r="J232" i="9"/>
  <c r="BK122" i="9"/>
  <c r="BK195" i="9"/>
  <c r="BK199" i="9"/>
  <c r="J216" i="9"/>
  <c r="J177" i="9"/>
  <c r="J123" i="9"/>
  <c r="J219" i="10"/>
  <c r="BK153" i="10"/>
  <c r="BK105" i="10"/>
  <c r="J98" i="10"/>
  <c r="J166" i="10"/>
  <c r="J196" i="11"/>
  <c r="J146" i="11"/>
  <c r="J150" i="11"/>
  <c r="J97" i="11"/>
  <c r="J138" i="11"/>
  <c r="J107" i="11"/>
  <c r="J182" i="12"/>
  <c r="BK119" i="12"/>
  <c r="J185" i="12"/>
  <c r="J102" i="12"/>
  <c r="J132" i="12"/>
  <c r="BK103" i="12"/>
  <c r="BK122" i="13"/>
  <c r="BK161" i="13"/>
  <c r="BK196" i="13"/>
  <c r="J122" i="13"/>
  <c r="J169" i="13"/>
  <c r="J100" i="13"/>
  <c r="BK185" i="14"/>
  <c r="J155" i="14"/>
  <c r="BK137" i="14"/>
  <c r="J121" i="14"/>
  <c r="J102" i="14"/>
  <c r="BK186" i="15"/>
  <c r="J152" i="15"/>
  <c r="BK200" i="15"/>
  <c r="J195" i="15"/>
  <c r="BK155" i="15"/>
  <c r="BK112" i="15"/>
  <c r="J305" i="16"/>
  <c r="J163" i="16"/>
  <c r="BK290" i="16"/>
  <c r="BK252" i="16"/>
  <c r="J310" i="16"/>
  <c r="BK256" i="16"/>
  <c r="BK268" i="16"/>
  <c r="J221" i="16"/>
  <c r="J133" i="16"/>
  <c r="J204" i="16"/>
  <c r="J109" i="16"/>
  <c r="BK137" i="16"/>
  <c r="BK141" i="2"/>
  <c r="J156" i="2"/>
  <c r="J144" i="3"/>
  <c r="BK246" i="3"/>
  <c r="BK136" i="3"/>
  <c r="J283" i="3"/>
  <c r="BK295" i="3"/>
  <c r="BK257" i="3"/>
  <c r="BK201" i="3"/>
  <c r="BK151" i="3"/>
  <c r="BK212" i="3"/>
  <c r="J97" i="3"/>
  <c r="BK111" i="3"/>
  <c r="BK159" i="3"/>
  <c r="J182" i="3"/>
  <c r="BK124" i="3"/>
  <c r="BK249" i="4"/>
  <c r="J234" i="4"/>
  <c r="J147" i="4"/>
  <c r="J276" i="4"/>
  <c r="J208" i="4"/>
  <c r="BK127" i="4"/>
  <c r="J135" i="4"/>
  <c r="BK142" i="4"/>
  <c r="J270" i="5"/>
  <c r="J160" i="5"/>
  <c r="BK119" i="5"/>
  <c r="BK270" i="5"/>
  <c r="BK250" i="5"/>
  <c r="BK178" i="5"/>
  <c r="J145" i="5"/>
  <c r="J244" i="5"/>
  <c r="BK212" i="5"/>
  <c r="J151" i="5"/>
  <c r="J256" i="5"/>
  <c r="J181" i="5"/>
  <c r="J126" i="5"/>
  <c r="BK134" i="6"/>
  <c r="J239" i="6"/>
  <c r="BK202" i="6"/>
  <c r="J236" i="6"/>
  <c r="BK139" i="6"/>
  <c r="BK94" i="6"/>
  <c r="BK99" i="6"/>
  <c r="BK163" i="6"/>
  <c r="J133" i="6"/>
  <c r="BK174" i="7"/>
  <c r="J114" i="7"/>
  <c r="BK149" i="7"/>
  <c r="J99" i="7"/>
  <c r="BK105" i="8"/>
  <c r="BK247" i="9"/>
  <c r="J252" i="9"/>
  <c r="J244" i="9"/>
  <c r="J172" i="9"/>
  <c r="J139" i="9"/>
  <c r="BK106" i="9"/>
  <c r="BK139" i="9"/>
  <c r="J225" i="10"/>
  <c r="J196" i="10"/>
  <c r="J154" i="10"/>
  <c r="BK181" i="10"/>
  <c r="J124" i="10"/>
  <c r="BK183" i="10"/>
  <c r="J128" i="10"/>
  <c r="J111" i="10"/>
  <c r="BK149" i="11"/>
  <c r="BK154" i="2"/>
  <c r="J148" i="2"/>
  <c r="BK128" i="2"/>
  <c r="J155" i="2"/>
  <c r="BK121" i="2"/>
  <c r="J102" i="2"/>
  <c r="J96" i="2"/>
  <c r="BK153" i="2"/>
  <c r="J101" i="2"/>
  <c r="J94" i="2"/>
  <c r="J112" i="2"/>
  <c r="J108" i="2"/>
  <c r="BK182" i="3"/>
  <c r="BK135" i="3"/>
  <c r="J111" i="3"/>
  <c r="BK287" i="3"/>
  <c r="J257" i="3"/>
  <c r="J238" i="3"/>
  <c r="BK207" i="3"/>
  <c r="BK108" i="3"/>
  <c r="J286" i="3"/>
  <c r="J146" i="3"/>
  <c r="BK297" i="3"/>
  <c r="BK272" i="3"/>
  <c r="BK215" i="3"/>
  <c r="BK193" i="3"/>
  <c r="J150" i="3"/>
  <c r="J136" i="3"/>
  <c r="BK219" i="3"/>
  <c r="BK132" i="3"/>
  <c r="BK149" i="3"/>
  <c r="J114" i="3"/>
  <c r="J113" i="3"/>
  <c r="BK165" i="3"/>
  <c r="BK175" i="3"/>
  <c r="J116" i="3"/>
  <c r="J271" i="4"/>
  <c r="BK278" i="4"/>
  <c r="BK269" i="4"/>
  <c r="J230" i="4"/>
  <c r="J173" i="4"/>
  <c r="BK119" i="4"/>
  <c r="J242" i="4"/>
  <c r="J254" i="4"/>
  <c r="J221" i="4"/>
  <c r="BK188" i="4"/>
  <c r="BK128" i="4"/>
  <c r="J191" i="4"/>
  <c r="BK243" i="4"/>
  <c r="BK194" i="4"/>
  <c r="BK181" i="4"/>
  <c r="BK162" i="4"/>
  <c r="BK117" i="4"/>
  <c r="BK173" i="4"/>
  <c r="J152" i="4"/>
  <c r="BK282" i="5"/>
  <c r="J250" i="5"/>
  <c r="J238" i="5"/>
  <c r="J198" i="5"/>
  <c r="BK149" i="5"/>
  <c r="J127" i="5"/>
  <c r="J123" i="5"/>
  <c r="J109" i="5"/>
  <c r="BK222" i="6"/>
  <c r="J173" i="6"/>
  <c r="J150" i="6"/>
  <c r="BK128" i="6"/>
  <c r="J255" i="6"/>
  <c r="BK225" i="6"/>
  <c r="BK229" i="6"/>
  <c r="J182" i="6"/>
  <c r="J93" i="6"/>
  <c r="BK235" i="6"/>
  <c r="J185" i="6"/>
  <c r="J147" i="6"/>
  <c r="J103" i="6"/>
  <c r="J95" i="6"/>
  <c r="BK204" i="7"/>
  <c r="BK159" i="7"/>
  <c r="BK133" i="7"/>
  <c r="J218" i="7"/>
  <c r="J178" i="7"/>
  <c r="BK148" i="7"/>
  <c r="J113" i="7"/>
  <c r="J209" i="7"/>
  <c r="BK201" i="7"/>
  <c r="J191" i="7"/>
  <c r="J176" i="7"/>
  <c r="J172" i="7"/>
  <c r="J161" i="7"/>
  <c r="J157" i="7"/>
  <c r="BK155" i="7"/>
  <c r="J148" i="7"/>
  <c r="BK138" i="7"/>
  <c r="J132" i="7"/>
  <c r="BK124" i="7"/>
  <c r="BK112" i="7"/>
  <c r="BK104" i="7"/>
  <c r="BK97" i="7"/>
  <c r="BK207" i="7"/>
  <c r="BK198" i="7"/>
  <c r="BK140" i="7"/>
  <c r="J121" i="7"/>
  <c r="J110" i="7"/>
  <c r="BK177" i="8"/>
  <c r="J167" i="8"/>
  <c r="J156" i="8"/>
  <c r="BK146" i="8"/>
  <c r="J137" i="8"/>
  <c r="BK126" i="8"/>
  <c r="J116" i="8"/>
  <c r="J105" i="8"/>
  <c r="J91" i="8"/>
  <c r="BK182" i="8"/>
  <c r="J160" i="8"/>
  <c r="J146" i="8"/>
  <c r="BK133" i="8"/>
  <c r="BK119" i="8"/>
  <c r="J104" i="8"/>
  <c r="BK90" i="8"/>
  <c r="J178" i="9"/>
  <c r="J134" i="9"/>
  <c r="J263" i="9"/>
  <c r="J218" i="9"/>
  <c r="J182" i="9"/>
  <c r="J234" i="9"/>
  <c r="BK271" i="9"/>
  <c r="BK255" i="9"/>
  <c r="J184" i="9"/>
  <c r="BK167" i="9"/>
  <c r="J176" i="9"/>
  <c r="BK147" i="9"/>
  <c r="BK121" i="9"/>
  <c r="BK105" i="9"/>
  <c r="BK131" i="9"/>
  <c r="BK99" i="9"/>
  <c r="J117" i="9"/>
  <c r="J110" i="9"/>
  <c r="BK216" i="10"/>
  <c r="J195" i="10"/>
  <c r="BK155" i="10"/>
  <c r="BK135" i="10"/>
  <c r="BK117" i="10"/>
  <c r="BK96" i="10"/>
  <c r="BK200" i="10"/>
  <c r="BK179" i="10"/>
  <c r="BK143" i="10"/>
  <c r="J112" i="10"/>
  <c r="BK213" i="10"/>
  <c r="J181" i="10"/>
  <c r="BK148" i="10"/>
  <c r="BK132" i="10"/>
  <c r="J104" i="10"/>
  <c r="J194" i="11"/>
  <c r="BK160" i="11"/>
  <c r="J142" i="11"/>
  <c r="J115" i="11"/>
  <c r="BK91" i="11"/>
  <c r="BK183" i="11"/>
  <c r="J143" i="11"/>
  <c r="BK126" i="11"/>
  <c r="BK106" i="11"/>
  <c r="BK172" i="11"/>
  <c r="BK140" i="11"/>
  <c r="BK124" i="11"/>
  <c r="J106" i="11"/>
  <c r="J91" i="11"/>
  <c r="J187" i="12"/>
  <c r="J143" i="12"/>
  <c r="BK117" i="12"/>
  <c r="J188" i="12"/>
  <c r="BK143" i="12"/>
  <c r="BK148" i="12"/>
  <c r="J121" i="12"/>
  <c r="BK191" i="12"/>
  <c r="BK160" i="12"/>
  <c r="J119" i="12"/>
  <c r="BK102" i="12"/>
  <c r="BK111" i="12"/>
  <c r="J127" i="13"/>
  <c r="J194" i="13"/>
  <c r="J156" i="13"/>
  <c r="BK124" i="13"/>
  <c r="BK92" i="13"/>
  <c r="BK153" i="13"/>
  <c r="J101" i="13"/>
  <c r="J116" i="13"/>
  <c r="BK192" i="14"/>
  <c r="BK183" i="14"/>
  <c r="BK166" i="14"/>
  <c r="BK154" i="14"/>
  <c r="BK144" i="14"/>
  <c r="BK133" i="14"/>
  <c r="BK128" i="14"/>
  <c r="J116" i="14"/>
  <c r="J111" i="14"/>
  <c r="BK103" i="14"/>
  <c r="J99" i="14"/>
  <c r="BK90" i="14"/>
  <c r="J184" i="15"/>
  <c r="J174" i="15"/>
  <c r="BK140" i="15"/>
  <c r="BK118" i="15"/>
  <c r="BK95" i="15"/>
  <c r="J130" i="15"/>
  <c r="J179" i="15"/>
  <c r="J138" i="15"/>
  <c r="BK147" i="15"/>
  <c r="BK123" i="15"/>
  <c r="BK92" i="15"/>
  <c r="BK93" i="15"/>
  <c r="BK267" i="16"/>
  <c r="J176" i="16"/>
  <c r="J147" i="16"/>
  <c r="J126" i="16"/>
  <c r="J306" i="16"/>
  <c r="BK272" i="16"/>
  <c r="J256" i="16"/>
  <c r="J223" i="16"/>
  <c r="J194" i="16"/>
  <c r="BK308" i="16"/>
  <c r="BK284" i="16"/>
  <c r="J250" i="16"/>
  <c r="BK291" i="16"/>
  <c r="J228" i="16"/>
  <c r="BK179" i="16"/>
  <c r="BK232" i="16"/>
  <c r="BK190" i="16"/>
  <c r="J152" i="16"/>
  <c r="J120" i="16"/>
  <c r="J121" i="16"/>
  <c r="BK189" i="16"/>
  <c r="J161" i="16"/>
  <c r="BK120" i="16"/>
  <c r="BK158" i="16"/>
  <c r="BK114" i="16"/>
  <c r="BK102" i="2"/>
  <c r="BK99" i="2"/>
  <c r="BK132" i="2"/>
  <c r="BK274" i="3"/>
  <c r="J230" i="3"/>
  <c r="BK176" i="3"/>
  <c r="J148" i="3"/>
  <c r="J209" i="3"/>
  <c r="BK125" i="3"/>
  <c r="J181" i="3"/>
  <c r="J184" i="3"/>
  <c r="BK145" i="3"/>
  <c r="J98" i="3"/>
  <c r="BK272" i="4"/>
  <c r="J247" i="4"/>
  <c r="J126" i="4"/>
  <c r="BK260" i="4"/>
  <c r="J161" i="4"/>
  <c r="BK226" i="4"/>
  <c r="BK187" i="4"/>
  <c r="J164" i="4"/>
  <c r="J182" i="4"/>
  <c r="J284" i="5"/>
  <c r="BK153" i="5"/>
  <c r="J121" i="5"/>
  <c r="J277" i="5"/>
  <c r="J242" i="5"/>
  <c r="J191" i="5"/>
  <c r="BK154" i="5"/>
  <c r="J278" i="5"/>
  <c r="BK234" i="5"/>
  <c r="J171" i="5"/>
  <c r="BK271" i="5"/>
  <c r="J128" i="5"/>
  <c r="J240" i="6"/>
  <c r="J158" i="6"/>
  <c r="BK251" i="6"/>
  <c r="BK226" i="6"/>
  <c r="J109" i="6"/>
  <c r="J112" i="6"/>
  <c r="J187" i="6"/>
  <c r="BK142" i="6"/>
  <c r="BK213" i="7"/>
  <c r="J141" i="7"/>
  <c r="BK203" i="7"/>
  <c r="J115" i="7"/>
  <c r="BK169" i="7"/>
  <c r="BK214" i="7"/>
  <c r="J145" i="8"/>
  <c r="BK139" i="8"/>
  <c r="BK123" i="8"/>
  <c r="BK103" i="8"/>
  <c r="J90" i="8"/>
  <c r="J180" i="8"/>
  <c r="BK156" i="8"/>
  <c r="J141" i="8"/>
  <c r="BK118" i="8"/>
  <c r="BK220" i="9"/>
  <c r="J161" i="9"/>
  <c r="J238" i="9"/>
  <c r="J196" i="9"/>
  <c r="BK254" i="9"/>
  <c r="BK185" i="9"/>
  <c r="BK162" i="9"/>
  <c r="BK169" i="9"/>
  <c r="J140" i="9"/>
  <c r="J101" i="9"/>
  <c r="J142" i="9"/>
  <c r="BK111" i="9"/>
  <c r="J143" i="10"/>
  <c r="BK119" i="10"/>
  <c r="J223" i="10"/>
  <c r="BK187" i="10"/>
  <c r="BK147" i="10"/>
  <c r="J117" i="10"/>
  <c r="J220" i="10"/>
  <c r="BK190" i="10"/>
  <c r="J126" i="11"/>
  <c r="BK111" i="11"/>
  <c r="J197" i="11"/>
  <c r="BK178" i="11"/>
  <c r="BK147" i="11"/>
  <c r="BK122" i="11"/>
  <c r="BK93" i="11"/>
  <c r="J160" i="11"/>
  <c r="BK136" i="11"/>
  <c r="BK123" i="11"/>
  <c r="J105" i="11"/>
  <c r="J90" i="11"/>
  <c r="J170" i="12"/>
  <c r="J129" i="12"/>
  <c r="J146" i="12"/>
  <c r="J153" i="12"/>
  <c r="BK129" i="12"/>
  <c r="BK190" i="12"/>
  <c r="J154" i="12"/>
  <c r="J125" i="12"/>
  <c r="J100" i="12"/>
  <c r="BK106" i="12"/>
  <c r="BK90" i="12"/>
  <c r="J142" i="13"/>
  <c r="BK119" i="13"/>
  <c r="BK109" i="13"/>
  <c r="BK184" i="13"/>
  <c r="J147" i="13"/>
  <c r="BK192" i="13"/>
  <c r="J121" i="13"/>
  <c r="BK103" i="13"/>
  <c r="BK194" i="14"/>
  <c r="J185" i="14"/>
  <c r="BK172" i="14"/>
  <c r="BK158" i="14"/>
  <c r="J144" i="14"/>
  <c r="J135" i="14"/>
  <c r="BK125" i="14"/>
  <c r="BK120" i="14"/>
  <c r="BK112" i="14"/>
  <c r="BK102" i="14"/>
  <c r="J194" i="15"/>
  <c r="BK184" i="15"/>
  <c r="BK168" i="15"/>
  <c r="BK150" i="15"/>
  <c r="J128" i="15"/>
  <c r="J104" i="15"/>
  <c r="BK126" i="15"/>
  <c r="BK129" i="15"/>
  <c r="BK157" i="15"/>
  <c r="BK153" i="15"/>
  <c r="J120" i="15"/>
  <c r="BK107" i="15"/>
  <c r="J100" i="15"/>
  <c r="BK266" i="16"/>
  <c r="J193" i="16"/>
  <c r="BK164" i="16"/>
  <c r="J135" i="16"/>
  <c r="BK105" i="16"/>
  <c r="J279" i="16"/>
  <c r="BK258" i="16"/>
  <c r="BK233" i="16"/>
  <c r="J200" i="16"/>
  <c r="BK307" i="16"/>
  <c r="J268" i="16"/>
  <c r="BK244" i="16"/>
  <c r="BK297" i="16"/>
  <c r="BK104" i="16"/>
  <c r="BK201" i="16"/>
  <c r="BK240" i="16"/>
  <c r="BK204" i="16"/>
  <c r="J162" i="16"/>
  <c r="J132" i="16"/>
  <c r="BK133" i="16"/>
  <c r="J210" i="16"/>
  <c r="J180" i="16"/>
  <c r="BK152" i="16"/>
  <c r="BK119" i="16"/>
  <c r="J149" i="16"/>
  <c r="J125" i="16"/>
  <c r="J111" i="16"/>
  <c r="BK114" i="2"/>
  <c r="J144" i="2"/>
  <c r="J90" i="2"/>
  <c r="BK134" i="2"/>
  <c r="J99" i="2"/>
  <c r="J117" i="2"/>
  <c r="BK97" i="2"/>
  <c r="J296" i="3"/>
  <c r="J270" i="3"/>
  <c r="J246" i="3"/>
  <c r="J183" i="3"/>
  <c r="BK113" i="3"/>
  <c r="BK278" i="3"/>
  <c r="BK224" i="3"/>
  <c r="J185" i="3"/>
  <c r="J109" i="3"/>
  <c r="J272" i="3"/>
  <c r="J129" i="3"/>
  <c r="BK276" i="3"/>
  <c r="J261" i="3"/>
  <c r="BK221" i="3"/>
  <c r="BK194" i="3"/>
  <c r="BK157" i="3"/>
  <c r="BK282" i="3"/>
  <c r="J197" i="3"/>
  <c r="BK177" i="3"/>
  <c r="BK199" i="3"/>
  <c r="J103" i="4"/>
  <c r="J265" i="4"/>
  <c r="J226" i="4"/>
  <c r="BK174" i="4"/>
  <c r="J255" i="4"/>
  <c r="J274" i="4"/>
  <c r="BK219" i="4"/>
  <c r="BK185" i="4"/>
  <c r="J134" i="4"/>
  <c r="J100" i="4"/>
  <c r="J154" i="4"/>
  <c r="J228" i="4"/>
  <c r="BK132" i="4"/>
  <c r="BK165" i="4"/>
  <c r="BK141" i="4"/>
  <c r="J112" i="4"/>
  <c r="J136" i="4"/>
  <c r="BK134" i="4"/>
  <c r="J276" i="5"/>
  <c r="J230" i="5"/>
  <c r="J206" i="5"/>
  <c r="BK173" i="5"/>
  <c r="J141" i="5"/>
  <c r="BK122" i="5"/>
  <c r="J111" i="5"/>
  <c r="BK243" i="6"/>
  <c r="J208" i="6"/>
  <c r="J114" i="6"/>
  <c r="BK91" i="6"/>
  <c r="J128" i="6"/>
  <c r="BK181" i="6"/>
  <c r="J151" i="6"/>
  <c r="BK151" i="6"/>
  <c r="BK140" i="6"/>
  <c r="J145" i="6"/>
  <c r="J222" i="7"/>
  <c r="J193" i="7"/>
  <c r="BK161" i="7"/>
  <c r="BK134" i="7"/>
  <c r="BK222" i="7"/>
  <c r="J181" i="7"/>
  <c r="BK151" i="7"/>
  <c r="BK120" i="7"/>
  <c r="J213" i="7"/>
  <c r="BK170" i="7"/>
  <c r="J145" i="7"/>
  <c r="BK108" i="7"/>
  <c r="BK176" i="8"/>
  <c r="J153" i="8"/>
  <c r="BK141" i="8"/>
  <c r="BK134" i="8"/>
  <c r="J117" i="8"/>
  <c r="J102" i="8"/>
  <c r="BK185" i="8"/>
  <c r="J179" i="8"/>
  <c r="BK171" i="8"/>
  <c r="BK155" i="8"/>
  <c r="BK137" i="8"/>
  <c r="BK120" i="8"/>
  <c r="J108" i="8"/>
  <c r="J92" i="8"/>
  <c r="J251" i="9"/>
  <c r="J165" i="9"/>
  <c r="BK138" i="9"/>
  <c r="J254" i="9"/>
  <c r="BK212" i="9"/>
  <c r="BK244" i="9"/>
  <c r="J195" i="9"/>
  <c r="J256" i="9"/>
  <c r="BK181" i="9"/>
  <c r="BK163" i="9"/>
  <c r="BK160" i="9"/>
  <c r="BK141" i="9"/>
  <c r="BK129" i="9"/>
  <c r="J145" i="9"/>
  <c r="BK175" i="10"/>
  <c r="J145" i="10"/>
  <c r="BK123" i="10"/>
  <c r="J102" i="10"/>
  <c r="J208" i="10"/>
  <c r="J155" i="10"/>
  <c r="J133" i="10"/>
  <c r="J103" i="10"/>
  <c r="BK199" i="10"/>
  <c r="BK154" i="10"/>
  <c r="BK133" i="10"/>
  <c r="BK110" i="10"/>
  <c r="BK197" i="11"/>
  <c r="J172" i="11"/>
  <c r="BK164" i="11"/>
  <c r="BK130" i="11"/>
  <c r="BK113" i="11"/>
  <c r="BK90" i="11"/>
  <c r="J188" i="11"/>
  <c r="BK154" i="11"/>
  <c r="BK198" i="12"/>
  <c r="BK194" i="12"/>
  <c r="BK144" i="12"/>
  <c r="J109" i="12"/>
  <c r="J189" i="12"/>
  <c r="BK180" i="12"/>
  <c r="BK155" i="12"/>
  <c r="BK97" i="12"/>
  <c r="BK147" i="13"/>
  <c r="J128" i="13"/>
  <c r="BK115" i="13"/>
  <c r="J92" i="13"/>
  <c r="BK186" i="13"/>
  <c r="BK149" i="13"/>
  <c r="BK128" i="13"/>
  <c r="J197" i="13"/>
  <c r="J171" i="13"/>
  <c r="BK133" i="13"/>
  <c r="BK111" i="13"/>
  <c r="J193" i="13"/>
  <c r="J149" i="13"/>
  <c r="BK106" i="13"/>
  <c r="J198" i="14"/>
  <c r="BK190" i="14"/>
  <c r="BK174" i="14"/>
  <c r="J158" i="14"/>
  <c r="J148" i="14"/>
  <c r="BK136" i="14"/>
  <c r="J130" i="14"/>
  <c r="J120" i="14"/>
  <c r="J114" i="14"/>
  <c r="J108" i="14"/>
  <c r="BK100" i="14"/>
  <c r="BK91" i="14"/>
  <c r="BK191" i="15"/>
  <c r="J178" i="15"/>
  <c r="BK148" i="15"/>
  <c r="BK120" i="15"/>
  <c r="J101" i="15"/>
  <c r="J137" i="15"/>
  <c r="BK124" i="15"/>
  <c r="J159" i="15"/>
  <c r="J172" i="15"/>
  <c r="BK134" i="15"/>
  <c r="J94" i="15"/>
  <c r="J108" i="15"/>
  <c r="BK301" i="16"/>
  <c r="BK271" i="16"/>
  <c r="J199" i="16"/>
  <c r="BK132" i="16"/>
  <c r="BK101" i="16"/>
  <c r="J284" i="16"/>
  <c r="BK242" i="16"/>
  <c r="BK210" i="16"/>
  <c r="BK171" i="16"/>
  <c r="BK289" i="16"/>
  <c r="J264" i="16"/>
  <c r="J253" i="16"/>
  <c r="J280" i="16"/>
  <c r="BK209" i="16"/>
  <c r="BK235" i="16"/>
  <c r="BK199" i="16"/>
  <c r="BK151" i="16"/>
  <c r="J153" i="16"/>
  <c r="BK122" i="16"/>
  <c r="J192" i="16"/>
  <c r="J175" i="16"/>
  <c r="J130" i="16"/>
  <c r="BK166" i="16"/>
  <c r="BK156" i="16"/>
  <c r="J108" i="16"/>
  <c r="J140" i="2"/>
  <c r="J135" i="2"/>
  <c r="J98" i="2"/>
  <c r="BK283" i="3"/>
  <c r="BK202" i="3"/>
  <c r="BK290" i="3"/>
  <c r="J190" i="3"/>
  <c r="J110" i="3"/>
  <c r="J229" i="3"/>
  <c r="BK137" i="3"/>
  <c r="J178" i="3"/>
  <c r="BK255" i="4"/>
  <c r="J186" i="4"/>
  <c r="BK273" i="4"/>
  <c r="J144" i="4"/>
  <c r="J213" i="4"/>
  <c r="J162" i="4"/>
  <c r="BK178" i="4"/>
  <c r="BK268" i="5"/>
  <c r="BK184" i="5"/>
  <c r="J170" i="5"/>
  <c r="BK115" i="5"/>
  <c r="J262" i="5"/>
  <c r="J185" i="5"/>
  <c r="BK167" i="5"/>
  <c r="BK220" i="6"/>
  <c r="BK117" i="6"/>
  <c r="BK195" i="7"/>
  <c r="BK115" i="7"/>
  <c r="J146" i="7"/>
  <c r="BK171" i="7"/>
  <c r="BK93" i="7"/>
  <c r="J125" i="8"/>
  <c r="J182" i="8"/>
  <c r="J144" i="8"/>
  <c r="BK116" i="8"/>
  <c r="BK242" i="9"/>
  <c r="BK117" i="9"/>
  <c r="BK240" i="9"/>
  <c r="J192" i="9"/>
  <c r="J144" i="9"/>
  <c r="J99" i="9"/>
  <c r="BK107" i="9"/>
  <c r="BK202" i="10"/>
  <c r="J129" i="10"/>
  <c r="J202" i="10"/>
  <c r="BK129" i="10"/>
  <c r="BK151" i="10"/>
  <c r="J176" i="11"/>
  <c r="BK128" i="11"/>
  <c r="BK190" i="11"/>
  <c r="J128" i="11"/>
  <c r="J164" i="11"/>
  <c r="J93" i="11"/>
  <c r="J139" i="12"/>
  <c r="J190" i="12"/>
  <c r="BK112" i="12"/>
  <c r="BK127" i="12"/>
  <c r="BK165" i="13"/>
  <c r="J95" i="13"/>
  <c r="BK131" i="13"/>
  <c r="BK151" i="13"/>
  <c r="J109" i="13"/>
  <c r="J190" i="14"/>
  <c r="BK170" i="14"/>
  <c r="J138" i="14"/>
  <c r="BK116" i="14"/>
  <c r="J92" i="14"/>
  <c r="BK172" i="15"/>
  <c r="BK108" i="15"/>
  <c r="J200" i="15"/>
  <c r="J146" i="15"/>
  <c r="J109" i="15"/>
  <c r="BK216" i="16"/>
  <c r="BK108" i="16"/>
  <c r="J224" i="16"/>
  <c r="J271" i="16"/>
  <c r="BK288" i="16"/>
  <c r="BK184" i="16"/>
  <c r="J164" i="16"/>
  <c r="BK144" i="16"/>
  <c r="BK157" i="16"/>
  <c r="J120" i="3"/>
  <c r="J248" i="3"/>
  <c r="BK178" i="3"/>
  <c r="J250" i="3"/>
  <c r="BK183" i="3"/>
  <c r="J202" i="3"/>
  <c r="BK139" i="3"/>
  <c r="J152" i="3"/>
  <c r="J264" i="4"/>
  <c r="J269" i="4"/>
  <c r="BK261" i="4"/>
  <c r="BK109" i="4"/>
  <c r="BK248" i="4"/>
  <c r="BK163" i="4"/>
  <c r="J137" i="4"/>
  <c r="J252" i="5"/>
  <c r="BK128" i="5"/>
  <c r="BK233" i="6"/>
  <c r="J116" i="6"/>
  <c r="BK240" i="6"/>
  <c r="BK248" i="6"/>
  <c r="J165" i="6"/>
  <c r="BK208" i="6"/>
  <c r="BK91" i="8"/>
  <c r="BK206" i="9"/>
  <c r="J163" i="4"/>
  <c r="BK273" i="5"/>
  <c r="BK248" i="5"/>
  <c r="J139" i="5"/>
  <c r="BK283" i="5"/>
  <c r="J200" i="6"/>
  <c r="J194" i="6"/>
  <c r="J137" i="6"/>
  <c r="BK162" i="6"/>
  <c r="J126" i="7"/>
  <c r="J162" i="9"/>
  <c r="J228" i="9"/>
  <c r="BK96" i="2"/>
  <c r="BK124" i="2"/>
  <c r="BK148" i="2"/>
  <c r="J128" i="2"/>
  <c r="J131" i="2"/>
  <c r="BK108" i="2"/>
  <c r="J297" i="3"/>
  <c r="J275" i="3"/>
  <c r="J256" i="3"/>
  <c r="BK187" i="3"/>
  <c r="BK143" i="3"/>
  <c r="BK107" i="3"/>
  <c r="BK250" i="3"/>
  <c r="BK229" i="3"/>
  <c r="BK162" i="3"/>
  <c r="J126" i="3"/>
  <c r="J141" i="3"/>
  <c r="BK254" i="3"/>
  <c r="J194" i="3"/>
  <c r="J125" i="3"/>
  <c r="BK154" i="3"/>
  <c r="BK119" i="3"/>
  <c r="BK97" i="3"/>
  <c r="J133" i="3"/>
  <c r="J140" i="3"/>
  <c r="J272" i="4"/>
  <c r="J268" i="4"/>
  <c r="BK228" i="4"/>
  <c r="J133" i="4"/>
  <c r="J114" i="4"/>
  <c r="J222" i="4"/>
  <c r="BK213" i="4"/>
  <c r="J121" i="4"/>
  <c r="BK137" i="4"/>
  <c r="J188" i="4"/>
  <c r="J205" i="4"/>
  <c r="BK152" i="4"/>
  <c r="BK107" i="4"/>
  <c r="J145" i="4"/>
  <c r="J281" i="5"/>
  <c r="J205" i="5"/>
  <c r="J189" i="5"/>
  <c r="BK180" i="5"/>
  <c r="BK168" i="5"/>
  <c r="BK162" i="5"/>
  <c r="J130" i="5"/>
  <c r="J113" i="5"/>
  <c r="J282" i="5"/>
  <c r="BK253" i="5"/>
  <c r="BK244" i="5"/>
  <c r="BK200" i="5"/>
  <c r="BK158" i="5"/>
  <c r="BK142" i="5"/>
  <c r="BK116" i="5"/>
  <c r="BK279" i="5"/>
  <c r="BK259" i="5"/>
  <c r="J220" i="5"/>
  <c r="BK194" i="5"/>
  <c r="J169" i="5"/>
  <c r="J148" i="5"/>
  <c r="BK261" i="5"/>
  <c r="J228" i="5"/>
  <c r="BK192" i="5"/>
  <c r="BK160" i="5"/>
  <c r="BK127" i="5"/>
  <c r="BK113" i="5"/>
  <c r="BK239" i="6"/>
  <c r="BK170" i="6"/>
  <c r="J138" i="6"/>
  <c r="BK108" i="6"/>
  <c r="BK236" i="6"/>
  <c r="J198" i="6"/>
  <c r="J205" i="7"/>
  <c r="J130" i="7"/>
  <c r="BK219" i="7"/>
  <c r="J156" i="7"/>
  <c r="J122" i="7"/>
  <c r="BK206" i="7"/>
  <c r="J163" i="7"/>
  <c r="J142" i="7"/>
  <c r="BK174" i="8"/>
  <c r="J155" i="8"/>
  <c r="J143" i="8"/>
  <c r="J118" i="8"/>
  <c r="J100" i="8"/>
  <c r="BK180" i="8"/>
  <c r="BK168" i="8"/>
  <c r="BK153" i="8"/>
  <c r="J126" i="8"/>
  <c r="J106" i="8"/>
  <c r="BK93" i="8"/>
  <c r="BK173" i="9"/>
  <c r="BK149" i="9"/>
  <c r="J260" i="9"/>
  <c r="J189" i="9"/>
  <c r="J220" i="9"/>
  <c r="J259" i="9"/>
  <c r="BK230" i="9"/>
  <c r="BK180" i="9"/>
  <c r="J163" i="9"/>
  <c r="J120" i="9"/>
  <c r="J137" i="9"/>
  <c r="BK132" i="9"/>
  <c r="BK140" i="9"/>
  <c r="J111" i="9"/>
  <c r="BK208" i="10"/>
  <c r="J173" i="10"/>
  <c r="J151" i="10"/>
  <c r="J121" i="10"/>
  <c r="BK95" i="10"/>
  <c r="BK145" i="10"/>
  <c r="J113" i="10"/>
  <c r="J204" i="10"/>
  <c r="J162" i="10"/>
  <c r="J120" i="10"/>
  <c r="BK188" i="11"/>
  <c r="BK152" i="11"/>
  <c r="BK114" i="11"/>
  <c r="BK194" i="11"/>
  <c r="BK157" i="11"/>
  <c r="J134" i="11"/>
  <c r="J96" i="11"/>
  <c r="J153" i="11"/>
  <c r="BK121" i="11"/>
  <c r="J102" i="11"/>
  <c r="J118" i="12"/>
  <c r="BK162" i="12"/>
  <c r="BK130" i="12"/>
  <c r="J194" i="12"/>
  <c r="J155" i="12"/>
  <c r="BK149" i="12"/>
  <c r="BK126" i="12"/>
  <c r="BK185" i="12"/>
  <c r="J141" i="12"/>
  <c r="J112" i="12"/>
  <c r="BK115" i="12"/>
  <c r="BK91" i="12"/>
  <c r="J152" i="13"/>
  <c r="J120" i="13"/>
  <c r="BK189" i="13"/>
  <c r="BK137" i="13"/>
  <c r="J91" i="13"/>
  <c r="J167" i="13"/>
  <c r="BK99" i="13"/>
  <c r="J165" i="13"/>
  <c r="J137" i="13"/>
  <c r="J104" i="13"/>
  <c r="J193" i="14"/>
  <c r="BK182" i="14"/>
  <c r="J174" i="14"/>
  <c r="J157" i="14"/>
  <c r="J143" i="14"/>
  <c r="J134" i="14"/>
  <c r="BK124" i="14"/>
  <c r="J110" i="14"/>
  <c r="J103" i="14"/>
  <c r="J96" i="14"/>
  <c r="J189" i="15"/>
  <c r="J180" i="15"/>
  <c r="BK136" i="15"/>
  <c r="J117" i="15"/>
  <c r="BK149" i="15"/>
  <c r="BK164" i="15"/>
  <c r="BK178" i="15"/>
  <c r="J136" i="15"/>
  <c r="BK109" i="15"/>
  <c r="BK94" i="15"/>
  <c r="J255" i="16"/>
  <c r="BK162" i="16"/>
  <c r="J144" i="16"/>
  <c r="J115" i="16"/>
  <c r="J276" i="16"/>
  <c r="BK250" i="16"/>
  <c r="BK173" i="16"/>
  <c r="J290" i="16"/>
  <c r="J309" i="16"/>
  <c r="BK276" i="16"/>
  <c r="BK223" i="16"/>
  <c r="BK238" i="16"/>
  <c r="J165" i="16"/>
  <c r="BK149" i="16"/>
  <c r="J128" i="16"/>
  <c r="BK187" i="16"/>
  <c r="J151" i="16"/>
  <c r="J201" i="16"/>
  <c r="BK131" i="16"/>
  <c r="J104" i="16"/>
  <c r="J193" i="3"/>
  <c r="BK140" i="3"/>
  <c r="BK262" i="3"/>
  <c r="BK209" i="3"/>
  <c r="J162" i="3"/>
  <c r="BK289" i="3"/>
  <c r="BK296" i="3"/>
  <c r="BK263" i="3"/>
  <c r="J227" i="3"/>
  <c r="J207" i="3"/>
  <c r="BK158" i="3"/>
  <c r="BK106" i="3"/>
  <c r="BK123" i="3"/>
  <c r="J124" i="3"/>
  <c r="BK133" i="3"/>
  <c r="J165" i="3"/>
  <c r="J134" i="3"/>
  <c r="J270" i="4"/>
  <c r="BK274" i="4"/>
  <c r="J248" i="4"/>
  <c r="J180" i="4"/>
  <c r="BK120" i="4"/>
  <c r="J170" i="4"/>
  <c r="BK236" i="4"/>
  <c r="BK192" i="4"/>
  <c r="J140" i="4"/>
  <c r="BK202" i="4"/>
  <c r="J214" i="4"/>
  <c r="BK221" i="4"/>
  <c r="J193" i="4"/>
  <c r="BK160" i="4"/>
  <c r="BK114" i="4"/>
  <c r="J120" i="4"/>
  <c r="J128" i="4"/>
  <c r="J280" i="5"/>
  <c r="BK242" i="5"/>
  <c r="BK191" i="5"/>
  <c r="BK146" i="5"/>
  <c r="BK123" i="5"/>
  <c r="BK105" i="5"/>
  <c r="J225" i="6"/>
  <c r="BK176" i="6"/>
  <c r="BK133" i="6"/>
  <c r="J253" i="6"/>
  <c r="J220" i="6"/>
  <c r="BK218" i="6"/>
  <c r="J96" i="6"/>
  <c r="BK237" i="6"/>
  <c r="BK156" i="6"/>
  <c r="J144" i="6"/>
  <c r="BK102" i="6"/>
  <c r="J179" i="6"/>
  <c r="BK198" i="6"/>
  <c r="BK126" i="6"/>
  <c r="J103" i="8"/>
  <c r="J150" i="9"/>
  <c r="J183" i="9"/>
  <c r="BK145" i="2"/>
  <c r="J114" i="2"/>
  <c r="BK205" i="3"/>
  <c r="J288" i="3"/>
  <c r="BK188" i="3"/>
  <c r="J123" i="3"/>
  <c r="BK244" i="3"/>
  <c r="BK217" i="3"/>
  <c r="J143" i="3"/>
  <c r="BK279" i="4"/>
  <c r="BK275" i="4"/>
  <c r="J184" i="4"/>
  <c r="BK108" i="4"/>
  <c r="BK183" i="4"/>
  <c r="J112" i="5"/>
  <c r="J234" i="5"/>
  <c r="BK174" i="5"/>
  <c r="J144" i="5"/>
  <c r="J273" i="5"/>
  <c r="J224" i="5"/>
  <c r="BK177" i="5"/>
  <c r="BK263" i="5"/>
  <c r="J168" i="5"/>
  <c r="BK168" i="6"/>
  <c r="BK112" i="6"/>
  <c r="J241" i="6"/>
  <c r="J243" i="6"/>
  <c r="J119" i="6"/>
  <c r="J214" i="6"/>
  <c r="BK96" i="6"/>
  <c r="BK100" i="6"/>
  <c r="BK172" i="7"/>
  <c r="J106" i="7"/>
  <c r="BK94" i="8"/>
  <c r="BK146" i="9"/>
  <c r="BK192" i="9"/>
  <c r="J202" i="9"/>
  <c r="BK162" i="10"/>
  <c r="BK114" i="10"/>
  <c r="BK207" i="10"/>
  <c r="BK152" i="10"/>
  <c r="J126" i="10"/>
  <c r="J95" i="10"/>
  <c r="J168" i="11"/>
  <c r="J125" i="11"/>
  <c r="BK96" i="11"/>
  <c r="J180" i="11"/>
  <c r="J133" i="11"/>
  <c r="BK104" i="11"/>
  <c r="J162" i="11"/>
  <c r="BK134" i="11"/>
  <c r="BK103" i="11"/>
  <c r="J198" i="12"/>
  <c r="BK151" i="12"/>
  <c r="BK116" i="12"/>
  <c r="J152" i="12"/>
  <c r="J133" i="12"/>
  <c r="J193" i="12"/>
  <c r="J137" i="12"/>
  <c r="BK108" i="12"/>
  <c r="J110" i="12"/>
  <c r="BK194" i="13"/>
  <c r="J132" i="13"/>
  <c r="J102" i="13"/>
  <c r="BK169" i="13"/>
  <c r="BK135" i="13"/>
  <c r="J161" i="13"/>
  <c r="BK112" i="13"/>
  <c r="J177" i="13"/>
  <c r="J111" i="13"/>
  <c r="BK191" i="14"/>
  <c r="BK176" i="14"/>
  <c r="BK146" i="14"/>
  <c r="BK130" i="14"/>
  <c r="BK113" i="14"/>
  <c r="BK96" i="14"/>
  <c r="J123" i="15"/>
  <c r="J142" i="15"/>
  <c r="BK117" i="15"/>
  <c r="J168" i="15"/>
  <c r="BK114" i="15"/>
  <c r="J285" i="16"/>
  <c r="BK165" i="16"/>
  <c r="BK299" i="16"/>
  <c r="J252" i="16"/>
  <c r="J189" i="16"/>
  <c r="BK115" i="16"/>
  <c r="BK208" i="16"/>
  <c r="J166" i="16"/>
  <c r="J157" i="16"/>
  <c r="J103" i="16"/>
  <c r="J119" i="2"/>
  <c r="BK112" i="2"/>
  <c r="AS54" i="1"/>
  <c r="BK251" i="4"/>
  <c r="J243" i="4"/>
  <c r="BK101" i="4"/>
  <c r="BK252" i="4"/>
  <c r="J172" i="4"/>
  <c r="BK203" i="4"/>
  <c r="J203" i="4"/>
  <c r="BK199" i="4"/>
  <c r="BK277" i="5"/>
  <c r="BK136" i="5"/>
  <c r="J105" i="5"/>
  <c r="BK256" i="5"/>
  <c r="J202" i="5"/>
  <c r="BK166" i="5"/>
  <c r="BK140" i="5"/>
  <c r="J265" i="5"/>
  <c r="J193" i="5"/>
  <c r="BK156" i="5"/>
  <c r="BK262" i="5"/>
  <c r="J188" i="5"/>
  <c r="J125" i="5"/>
  <c r="J104" i="5"/>
  <c r="J162" i="6"/>
  <c r="J257" i="6"/>
  <c r="J177" i="6"/>
  <c r="J101" i="6"/>
  <c r="J105" i="6"/>
  <c r="J131" i="6"/>
  <c r="J160" i="6"/>
  <c r="J130" i="6"/>
  <c r="BK208" i="7"/>
  <c r="J152" i="7"/>
  <c r="BK102" i="7"/>
  <c r="BK152" i="7"/>
  <c r="J104" i="7"/>
  <c r="BK109" i="7"/>
  <c r="BK99" i="7"/>
  <c r="BK162" i="8"/>
  <c r="J113" i="8"/>
  <c r="J151" i="8"/>
  <c r="BK98" i="8"/>
  <c r="J164" i="9"/>
  <c r="BK252" i="9"/>
  <c r="J250" i="9"/>
  <c r="J242" i="9"/>
  <c r="J180" i="9"/>
  <c r="J174" i="9"/>
  <c r="J109" i="9"/>
  <c r="BK113" i="9"/>
  <c r="J97" i="9"/>
  <c r="BK197" i="10"/>
  <c r="J127" i="10"/>
  <c r="BK224" i="10"/>
  <c r="BK146" i="10"/>
  <c r="BK97" i="10"/>
  <c r="BK149" i="10"/>
  <c r="J93" i="10"/>
  <c r="BK153" i="11"/>
  <c r="BK98" i="11"/>
  <c r="BK139" i="11"/>
  <c r="BK136" i="12"/>
  <c r="J172" i="12"/>
  <c r="BK189" i="12"/>
  <c r="J126" i="12"/>
  <c r="J116" i="12"/>
  <c r="J144" i="13"/>
  <c r="BK90" i="13"/>
  <c r="J139" i="13"/>
  <c r="BK195" i="13"/>
  <c r="J115" i="13"/>
  <c r="BK154" i="13"/>
  <c r="BK95" i="13"/>
  <c r="J182" i="14"/>
  <c r="BK153" i="14"/>
  <c r="J136" i="14"/>
  <c r="J118" i="14"/>
  <c r="BK99" i="14"/>
  <c r="J199" i="15"/>
  <c r="J149" i="15"/>
  <c r="BK203" i="15"/>
  <c r="J197" i="15"/>
  <c r="J145" i="2"/>
  <c r="BK107" i="2"/>
  <c r="BK136" i="2"/>
  <c r="BK122" i="2"/>
  <c r="BK127" i="2"/>
  <c r="J178" i="6"/>
  <c r="J251" i="6"/>
  <c r="BK234" i="6"/>
  <c r="BK159" i="6"/>
  <c r="BK172" i="6"/>
  <c r="BK143" i="6"/>
  <c r="J94" i="6"/>
  <c r="J92" i="6"/>
  <c r="BK178" i="6"/>
  <c r="J190" i="6"/>
  <c r="BK161" i="6"/>
  <c r="J146" i="6"/>
  <c r="J221" i="7"/>
  <c r="J207" i="7"/>
  <c r="BK188" i="7"/>
  <c r="J158" i="7"/>
  <c r="J117" i="7"/>
  <c r="BK216" i="7"/>
  <c r="BK162" i="7"/>
  <c r="J134" i="7"/>
  <c r="BK110" i="7"/>
  <c r="J180" i="7"/>
  <c r="J149" i="7"/>
  <c r="J112" i="7"/>
  <c r="J134" i="8"/>
  <c r="J271" i="9"/>
  <c r="BK148" i="9"/>
  <c r="BK232" i="9"/>
  <c r="J236" i="9"/>
  <c r="BK249" i="9"/>
  <c r="J169" i="9"/>
  <c r="J141" i="9"/>
  <c r="J122" i="9"/>
  <c r="J207" i="10"/>
  <c r="J164" i="10"/>
  <c r="J118" i="10"/>
  <c r="J193" i="10"/>
  <c r="BK193" i="10"/>
  <c r="J130" i="10"/>
  <c r="J183" i="11"/>
  <c r="J123" i="11"/>
  <c r="BK109" i="11"/>
  <c r="J155" i="11"/>
  <c r="J98" i="11"/>
  <c r="BK157" i="12"/>
  <c r="J90" i="12"/>
  <c r="BK146" i="12"/>
  <c r="J178" i="12"/>
  <c r="BK104" i="12"/>
  <c r="BK139" i="13"/>
  <c r="BK108" i="13"/>
  <c r="J138" i="13"/>
  <c r="BK183" i="13"/>
  <c r="J114" i="13"/>
  <c r="J143" i="13"/>
  <c r="J113" i="13"/>
  <c r="J176" i="14"/>
  <c r="J149" i="14"/>
  <c r="J132" i="14"/>
  <c r="J115" i="14"/>
  <c r="J93" i="14"/>
  <c r="BK179" i="15"/>
  <c r="BK115" i="15"/>
  <c r="BK194" i="15"/>
  <c r="BK131" i="15"/>
  <c r="J111" i="15"/>
  <c r="BK263" i="16"/>
  <c r="BK129" i="16"/>
  <c r="J270" i="16"/>
  <c r="J225" i="16"/>
  <c r="J184" i="16"/>
  <c r="BK283" i="16"/>
  <c r="J289" i="16"/>
  <c r="BK246" i="16"/>
  <c r="J158" i="16"/>
  <c r="J197" i="16"/>
  <c r="J156" i="16"/>
  <c r="BK186" i="16"/>
  <c r="BK109" i="16"/>
  <c r="J151" i="2"/>
  <c r="BK103" i="2"/>
  <c r="J273" i="4"/>
  <c r="BK271" i="4"/>
  <c r="J187" i="4"/>
  <c r="BK190" i="4"/>
  <c r="BK224" i="4"/>
  <c r="J158" i="4"/>
  <c r="J219" i="4"/>
  <c r="J127" i="4"/>
  <c r="BK144" i="4"/>
  <c r="J259" i="5"/>
  <c r="BK145" i="5"/>
  <c r="J107" i="5"/>
  <c r="BK260" i="5"/>
  <c r="J214" i="5"/>
  <c r="BK169" i="5"/>
  <c r="J135" i="5"/>
  <c r="J271" i="5"/>
  <c r="J180" i="5"/>
  <c r="BK133" i="5"/>
  <c r="BK226" i="5"/>
  <c r="J156" i="5"/>
  <c r="BK175" i="6"/>
  <c r="BK119" i="6"/>
  <c r="BK216" i="6"/>
  <c r="J171" i="6"/>
  <c r="J104" i="6"/>
  <c r="J113" i="6"/>
  <c r="BK171" i="6"/>
  <c r="J161" i="6"/>
  <c r="J154" i="6"/>
  <c r="J216" i="7"/>
  <c r="BK157" i="7"/>
  <c r="BK191" i="7"/>
  <c r="J137" i="7"/>
  <c r="BK127" i="8"/>
  <c r="BK109" i="9"/>
  <c r="J210" i="9"/>
  <c r="BK218" i="9"/>
  <c r="BK210" i="9"/>
  <c r="BK154" i="9"/>
  <c r="BK153" i="9"/>
  <c r="J103" i="9"/>
  <c r="BK104" i="9"/>
  <c r="BK101" i="9"/>
  <c r="BK204" i="10"/>
  <c r="J114" i="10"/>
  <c r="BK214" i="10"/>
  <c r="J141" i="10"/>
  <c r="J215" i="10"/>
  <c r="BK137" i="10"/>
  <c r="J191" i="11"/>
  <c r="J136" i="11"/>
  <c r="J153" i="2"/>
  <c r="BK142" i="2"/>
  <c r="BK109" i="2"/>
  <c r="BK146" i="2"/>
  <c r="BK131" i="2"/>
  <c r="J123" i="2"/>
  <c r="J95" i="2"/>
  <c r="BK156" i="2"/>
  <c r="BK106" i="2"/>
  <c r="BK123" i="2"/>
  <c r="J109" i="2"/>
  <c r="J158" i="3"/>
  <c r="J289" i="3"/>
  <c r="J254" i="3"/>
  <c r="J206" i="3"/>
  <c r="BK185" i="3"/>
  <c r="BK121" i="3"/>
  <c r="J236" i="3"/>
  <c r="BK206" i="3"/>
  <c r="BK234" i="3"/>
  <c r="J156" i="3"/>
  <c r="J186" i="3"/>
  <c r="J171" i="3"/>
  <c r="J189" i="3"/>
  <c r="BK100" i="3"/>
  <c r="J127" i="3"/>
  <c r="BK284" i="4"/>
  <c r="BK254" i="4"/>
  <c r="BK277" i="4"/>
  <c r="J263" i="4"/>
  <c r="J212" i="4"/>
  <c r="BK182" i="4"/>
  <c r="J99" i="4"/>
  <c r="J110" i="4"/>
  <c r="BK246" i="4"/>
  <c r="J211" i="4"/>
  <c r="J175" i="4"/>
  <c r="J122" i="4"/>
  <c r="J118" i="4"/>
  <c r="BK232" i="4"/>
  <c r="BK175" i="4"/>
  <c r="BK204" i="4"/>
  <c r="J165" i="4"/>
  <c r="J151" i="4"/>
  <c r="J101" i="4"/>
  <c r="J111" i="4"/>
  <c r="BK103" i="4"/>
  <c r="BK275" i="5"/>
  <c r="J236" i="5"/>
  <c r="BK208" i="5"/>
  <c r="BK190" i="5"/>
  <c r="J164" i="5"/>
  <c r="BK134" i="5"/>
  <c r="BK118" i="5"/>
  <c r="BK101" i="5"/>
  <c r="BK232" i="6"/>
  <c r="J184" i="6"/>
  <c r="J159" i="6"/>
  <c r="BK118" i="6"/>
  <c r="BK246" i="6"/>
  <c r="BK206" i="6"/>
  <c r="J248" i="6"/>
  <c r="BK196" i="6"/>
  <c r="J102" i="6"/>
  <c r="J245" i="6"/>
  <c r="J210" i="6"/>
  <c r="BK115" i="6"/>
  <c r="BK125" i="6"/>
  <c r="J125" i="6"/>
  <c r="J108" i="7"/>
  <c r="J190" i="7"/>
  <c r="J154" i="7"/>
  <c r="BK117" i="7"/>
  <c r="BK209" i="7"/>
  <c r="J164" i="7"/>
  <c r="BK143" i="7"/>
  <c r="BK105" i="7"/>
  <c r="J203" i="7"/>
  <c r="BK193" i="7"/>
  <c r="BK178" i="7"/>
  <c r="J173" i="7"/>
  <c r="J169" i="7"/>
  <c r="BK164" i="7"/>
  <c r="J159" i="7"/>
  <c r="BK153" i="7"/>
  <c r="BK142" i="7"/>
  <c r="BK136" i="7"/>
  <c r="BK131" i="7"/>
  <c r="J123" i="7"/>
  <c r="BK111" i="7"/>
  <c r="J101" i="7"/>
  <c r="BK94" i="7"/>
  <c r="BK202" i="7"/>
  <c r="J177" i="7"/>
  <c r="J124" i="7"/>
  <c r="BK118" i="7"/>
  <c r="J97" i="7"/>
  <c r="J168" i="8"/>
  <c r="BK159" i="8"/>
  <c r="J150" i="8"/>
  <c r="BK140" i="8"/>
  <c r="J129" i="8"/>
  <c r="J119" i="8"/>
  <c r="BK109" i="8"/>
  <c r="J98" i="8"/>
  <c r="J185" i="8"/>
  <c r="J181" i="8"/>
  <c r="J157" i="8"/>
  <c r="BK143" i="8"/>
  <c r="BK128" i="8"/>
  <c r="BK115" i="8"/>
  <c r="BK99" i="8"/>
  <c r="BK259" i="9"/>
  <c r="J170" i="9"/>
  <c r="J143" i="9"/>
  <c r="BK115" i="9"/>
  <c r="BK196" i="9"/>
  <c r="BK261" i="9"/>
  <c r="BK216" i="9"/>
  <c r="BK265" i="9"/>
  <c r="BK228" i="9"/>
  <c r="J188" i="9"/>
  <c r="BK183" i="9"/>
  <c r="J167" i="9"/>
  <c r="J138" i="9"/>
  <c r="J107" i="9"/>
  <c r="BK150" i="9"/>
  <c r="BK112" i="9"/>
  <c r="BK128" i="9"/>
  <c r="J126" i="9"/>
  <c r="J218" i="10"/>
  <c r="J212" i="10"/>
  <c r="J183" i="10"/>
  <c r="J159" i="10"/>
  <c r="J142" i="10"/>
  <c r="J108" i="10"/>
  <c r="BK219" i="10"/>
  <c r="J191" i="10"/>
  <c r="BK150" i="10"/>
  <c r="BK120" i="10"/>
  <c r="J222" i="10"/>
  <c r="BK191" i="10"/>
  <c r="J158" i="10"/>
  <c r="J134" i="10"/>
  <c r="J116" i="10"/>
  <c r="J198" i="11"/>
  <c r="J174" i="11"/>
  <c r="J139" i="11"/>
  <c r="BK118" i="11"/>
  <c r="J103" i="11"/>
  <c r="BK189" i="11"/>
  <c r="BK156" i="11"/>
  <c r="BK138" i="11"/>
  <c r="J108" i="11"/>
  <c r="BK192" i="11"/>
  <c r="BK150" i="11"/>
  <c r="BK132" i="11"/>
  <c r="J112" i="11"/>
  <c r="J95" i="11"/>
  <c r="J162" i="12"/>
  <c r="BK172" i="12"/>
  <c r="J138" i="12"/>
  <c r="BK195" i="12"/>
  <c r="BK154" i="12"/>
  <c r="J156" i="12"/>
  <c r="BK139" i="12"/>
  <c r="BK110" i="12"/>
  <c r="BK184" i="12"/>
  <c r="BK138" i="12"/>
  <c r="J113" i="12"/>
  <c r="BK122" i="12"/>
  <c r="BK93" i="12"/>
  <c r="BK114" i="13"/>
  <c r="J188" i="13"/>
  <c r="BK140" i="13"/>
  <c r="J106" i="13"/>
  <c r="J173" i="13"/>
  <c r="BK130" i="13"/>
  <c r="J98" i="13"/>
  <c r="J195" i="14"/>
  <c r="BK187" i="14"/>
  <c r="J172" i="14"/>
  <c r="BK156" i="14"/>
  <c r="BK148" i="14"/>
  <c r="BK139" i="14"/>
  <c r="J131" i="14"/>
  <c r="J125" i="14"/>
  <c r="J119" i="14"/>
  <c r="BK108" i="14"/>
  <c r="J101" i="14"/>
  <c r="BK92" i="14"/>
  <c r="BK185" i="15"/>
  <c r="J183" i="15"/>
  <c r="J155" i="15"/>
  <c r="BK132" i="15"/>
  <c r="J103" i="15"/>
  <c r="BK141" i="15"/>
  <c r="J192" i="15"/>
  <c r="BK162" i="15"/>
  <c r="J133" i="15"/>
  <c r="J141" i="15"/>
  <c r="J118" i="15"/>
  <c r="J102" i="15"/>
  <c r="J95" i="15"/>
  <c r="BK234" i="16"/>
  <c r="BK167" i="16"/>
  <c r="J137" i="16"/>
  <c r="BK111" i="16"/>
  <c r="J281" i="16"/>
  <c r="J260" i="16"/>
  <c r="BK231" i="16"/>
  <c r="J203" i="16"/>
  <c r="J169" i="16"/>
  <c r="J291" i="16"/>
  <c r="J269" i="16"/>
  <c r="J234" i="16"/>
  <c r="J283" i="16"/>
  <c r="BK207" i="16"/>
  <c r="J242" i="16"/>
  <c r="BK203" i="16"/>
  <c r="BK161" i="16"/>
  <c r="BK128" i="16"/>
  <c r="BK176" i="16"/>
  <c r="BK200" i="16"/>
  <c r="J174" i="16"/>
  <c r="J134" i="16"/>
  <c r="J202" i="16"/>
  <c r="J146" i="16"/>
  <c r="J105" i="16"/>
  <c r="BK126" i="2"/>
  <c r="BK118" i="2"/>
  <c r="J93" i="2"/>
  <c r="BK261" i="3"/>
  <c r="BK214" i="3"/>
  <c r="J278" i="3"/>
  <c r="BK284" i="3"/>
  <c r="BK236" i="3"/>
  <c r="J155" i="3"/>
  <c r="J267" i="3"/>
  <c r="BK153" i="3"/>
  <c r="BK116" i="3"/>
  <c r="J170" i="3"/>
  <c r="BK268" i="4"/>
  <c r="J261" i="4"/>
  <c r="BK172" i="4"/>
  <c r="BK111" i="4"/>
  <c r="BK195" i="4"/>
  <c r="J115" i="4"/>
  <c r="BK230" i="4"/>
  <c r="J168" i="4"/>
  <c r="J138" i="4"/>
  <c r="J143" i="4"/>
  <c r="J266" i="5"/>
  <c r="BK148" i="5"/>
  <c r="J114" i="5"/>
  <c r="J264" i="5"/>
  <c r="J226" i="5"/>
  <c r="J173" i="5"/>
  <c r="J143" i="5"/>
  <c r="BK114" i="5"/>
  <c r="BK216" i="5"/>
  <c r="BK189" i="5"/>
  <c r="BK132" i="5"/>
  <c r="J124" i="5"/>
  <c r="J226" i="6"/>
  <c r="J135" i="6"/>
  <c r="BK183" i="6"/>
  <c r="BK114" i="6"/>
  <c r="BK169" i="6"/>
  <c r="BK174" i="6"/>
  <c r="J106" i="6"/>
  <c r="J140" i="6"/>
  <c r="BK183" i="7"/>
  <c r="J118" i="7"/>
  <c r="J167" i="7"/>
  <c r="J215" i="7"/>
  <c r="BK146" i="7"/>
  <c r="BK151" i="8"/>
  <c r="J135" i="8"/>
  <c r="J115" i="8"/>
  <c r="J111" i="8"/>
  <c r="J99" i="8"/>
  <c r="J184" i="8"/>
  <c r="J177" i="8"/>
  <c r="BK150" i="8"/>
  <c r="BK135" i="8"/>
  <c r="J123" i="8"/>
  <c r="J246" i="9"/>
  <c r="BK190" i="9"/>
  <c r="J247" i="9"/>
  <c r="J208" i="9"/>
  <c r="BK260" i="9"/>
  <c r="BK208" i="9"/>
  <c r="BK177" i="9"/>
  <c r="J157" i="9"/>
  <c r="BK159" i="9"/>
  <c r="J131" i="9"/>
  <c r="J112" i="9"/>
  <c r="BK103" i="9"/>
  <c r="J128" i="9"/>
  <c r="BK97" i="9"/>
  <c r="BK130" i="10"/>
  <c r="J106" i="10"/>
  <c r="BK212" i="10"/>
  <c r="BK164" i="10"/>
  <c r="BK142" i="10"/>
  <c r="BK122" i="10"/>
  <c r="BK99" i="10"/>
  <c r="BK195" i="10"/>
  <c r="J179" i="10"/>
  <c r="J119" i="11"/>
  <c r="BK105" i="11"/>
  <c r="J192" i="11"/>
  <c r="BK168" i="11"/>
  <c r="J137" i="11"/>
  <c r="J114" i="11"/>
  <c r="J185" i="11"/>
  <c r="J156" i="11"/>
  <c r="BK133" i="11"/>
  <c r="BK116" i="11"/>
  <c r="BK97" i="11"/>
  <c r="J183" i="12"/>
  <c r="J142" i="12"/>
  <c r="J122" i="12"/>
  <c r="J184" i="12"/>
  <c r="J145" i="12"/>
  <c r="BK125" i="12"/>
  <c r="J92" i="12"/>
  <c r="J168" i="12"/>
  <c r="J136" i="12"/>
  <c r="J114" i="12"/>
  <c r="J96" i="12"/>
  <c r="J99" i="12"/>
  <c r="BK159" i="13"/>
  <c r="J134" i="13"/>
  <c r="BK113" i="13"/>
  <c r="BK191" i="13"/>
  <c r="BK156" i="13"/>
  <c r="BK134" i="13"/>
  <c r="J118" i="13"/>
  <c r="J93" i="13"/>
  <c r="J182" i="13"/>
  <c r="BK107" i="13"/>
  <c r="J96" i="13"/>
  <c r="J191" i="14"/>
  <c r="J178" i="14"/>
  <c r="BK162" i="14"/>
  <c r="J153" i="14"/>
  <c r="BK150" i="14"/>
  <c r="J141" i="14"/>
  <c r="J133" i="14"/>
  <c r="BK118" i="14"/>
  <c r="BK109" i="14"/>
  <c r="BK97" i="14"/>
  <c r="J91" i="14"/>
  <c r="J187" i="15"/>
  <c r="BK180" i="15"/>
  <c r="J147" i="15"/>
  <c r="J121" i="15"/>
  <c r="J96" i="15"/>
  <c r="BK192" i="15"/>
  <c r="BK170" i="15"/>
  <c r="J132" i="15"/>
  <c r="BK145" i="15"/>
  <c r="BK128" i="15"/>
  <c r="J97" i="15"/>
  <c r="BK105" i="15"/>
  <c r="J275" i="16"/>
  <c r="J213" i="16"/>
  <c r="J150" i="16"/>
  <c r="BK125" i="16"/>
  <c r="BK303" i="16"/>
  <c r="BK269" i="16"/>
  <c r="BK253" i="16"/>
  <c r="J216" i="16"/>
  <c r="J181" i="16"/>
  <c r="J297" i="16"/>
  <c r="J282" i="16"/>
  <c r="BK254" i="16"/>
  <c r="J308" i="16"/>
  <c r="BK275" i="16"/>
  <c r="BK257" i="16"/>
  <c r="J178" i="16"/>
  <c r="BK224" i="16"/>
  <c r="BK177" i="16"/>
  <c r="J140" i="16"/>
  <c r="BK154" i="16"/>
  <c r="J148" i="16"/>
  <c r="J188" i="16"/>
  <c r="BK168" i="16"/>
  <c r="BK126" i="16"/>
  <c r="J207" i="16"/>
  <c r="J139" i="16"/>
  <c r="BK145" i="16"/>
  <c r="BK93" i="2"/>
  <c r="BK129" i="2"/>
  <c r="J150" i="2"/>
  <c r="BK117" i="2"/>
  <c r="J125" i="2"/>
  <c r="BK91" i="2"/>
  <c r="J298" i="3"/>
  <c r="BK281" i="3"/>
  <c r="J258" i="3"/>
  <c r="BK208" i="3"/>
  <c r="BK138" i="3"/>
  <c r="BK294" i="3"/>
  <c r="BK260" i="3"/>
  <c r="J208" i="3"/>
  <c r="BK171" i="3"/>
  <c r="BK99" i="3"/>
  <c r="J269" i="3"/>
  <c r="J117" i="3"/>
  <c r="J266" i="3"/>
  <c r="BK258" i="3"/>
  <c r="J217" i="3"/>
  <c r="J205" i="3"/>
  <c r="BK170" i="3"/>
  <c r="J115" i="3"/>
  <c r="J102" i="3"/>
  <c r="BK211" i="3"/>
  <c r="BK101" i="3"/>
  <c r="J280" i="4"/>
  <c r="BK258" i="4"/>
  <c r="J246" i="4"/>
  <c r="J204" i="4"/>
  <c r="BK150" i="4"/>
  <c r="BK115" i="4"/>
  <c r="J109" i="4"/>
  <c r="BK247" i="4"/>
  <c r="J196" i="4"/>
  <c r="J156" i="4"/>
  <c r="J116" i="4"/>
  <c r="J224" i="4"/>
  <c r="BK136" i="4"/>
  <c r="J200" i="4"/>
  <c r="BK212" i="4"/>
  <c r="BK164" i="4"/>
  <c r="J150" i="4"/>
  <c r="J181" i="4"/>
  <c r="BK131" i="4"/>
  <c r="J139" i="4"/>
  <c r="BK99" i="4"/>
  <c r="J260" i="5"/>
  <c r="J240" i="5"/>
  <c r="BK193" i="5"/>
  <c r="J157" i="5"/>
  <c r="BK130" i="5"/>
  <c r="BK120" i="5"/>
  <c r="BK104" i="5"/>
  <c r="J224" i="6"/>
  <c r="BK104" i="6"/>
  <c r="J118" i="6"/>
  <c r="J170" i="6"/>
  <c r="BK204" i="6"/>
  <c r="BK166" i="6"/>
  <c r="J168" i="6"/>
  <c r="BK154" i="6"/>
  <c r="J134" i="6"/>
  <c r="J217" i="7"/>
  <c r="J206" i="7"/>
  <c r="J170" i="7"/>
  <c r="BK125" i="7"/>
  <c r="J102" i="7"/>
  <c r="J198" i="7"/>
  <c r="BK160" i="7"/>
  <c r="BK135" i="7"/>
  <c r="J94" i="7"/>
  <c r="J183" i="7"/>
  <c r="BK158" i="7"/>
  <c r="J125" i="7"/>
  <c r="J161" i="8"/>
  <c r="BK149" i="8"/>
  <c r="J138" i="8"/>
  <c r="J124" i="8"/>
  <c r="BK110" i="8"/>
  <c r="BK92" i="8"/>
  <c r="BK181" i="8"/>
  <c r="BK167" i="8"/>
  <c r="J159" i="8"/>
  <c r="J140" i="8"/>
  <c r="BK125" i="8"/>
  <c r="BK100" i="8"/>
  <c r="BK268" i="9"/>
  <c r="J175" i="9"/>
  <c r="J147" i="9"/>
  <c r="J266" i="9"/>
  <c r="J226" i="9"/>
  <c r="J265" i="9"/>
  <c r="BK214" i="9"/>
  <c r="BK266" i="9"/>
  <c r="J222" i="9"/>
  <c r="BK193" i="9"/>
  <c r="BK168" i="9"/>
  <c r="BK178" i="9"/>
  <c r="BK152" i="9"/>
  <c r="BK134" i="9"/>
  <c r="J104" i="9"/>
  <c r="BK189" i="10"/>
  <c r="J156" i="10"/>
  <c r="BK131" i="10"/>
  <c r="BK111" i="10"/>
  <c r="J216" i="10"/>
  <c r="J171" i="10"/>
  <c r="BK140" i="10"/>
  <c r="J115" i="10"/>
  <c r="BK211" i="10"/>
  <c r="J169" i="10"/>
  <c r="J140" i="10"/>
  <c r="J122" i="10"/>
  <c r="J97" i="10"/>
  <c r="BK180" i="11"/>
  <c r="J144" i="11"/>
  <c r="J122" i="11"/>
  <c r="J109" i="11"/>
  <c r="BK193" i="11"/>
  <c r="J170" i="11"/>
  <c r="BK135" i="11"/>
  <c r="J180" i="12"/>
  <c r="J128" i="12"/>
  <c r="BK193" i="12"/>
  <c r="J151" i="12"/>
  <c r="BK121" i="12"/>
  <c r="J101" i="12"/>
  <c r="J154" i="13"/>
  <c r="J135" i="13"/>
  <c r="BK121" i="13"/>
  <c r="J103" i="13"/>
  <c r="BK193" i="13"/>
  <c r="J157" i="13"/>
  <c r="BK136" i="13"/>
  <c r="BK101" i="13"/>
  <c r="BK177" i="13"/>
  <c r="BK150" i="13"/>
  <c r="J105" i="13"/>
  <c r="BK157" i="13"/>
  <c r="J131" i="13"/>
  <c r="BK91" i="13"/>
  <c r="BK195" i="14"/>
  <c r="J184" i="14"/>
  <c r="BK164" i="14"/>
  <c r="BK152" i="14"/>
  <c r="BK143" i="14"/>
  <c r="BK134" i="14"/>
  <c r="BK126" i="14"/>
  <c r="BK117" i="14"/>
  <c r="BK110" i="14"/>
  <c r="J104" i="14"/>
  <c r="BK95" i="14"/>
  <c r="J190" i="15"/>
  <c r="J182" i="15"/>
  <c r="J153" i="15"/>
  <c r="J131" i="15"/>
  <c r="J105" i="15"/>
  <c r="J156" i="15"/>
  <c r="J196" i="15"/>
  <c r="BK174" i="15"/>
  <c r="BK130" i="15"/>
  <c r="BK142" i="15"/>
  <c r="J110" i="15"/>
  <c r="BK103" i="15"/>
  <c r="BK281" i="16"/>
  <c r="BK214" i="16"/>
  <c r="BK172" i="16"/>
  <c r="J159" i="16"/>
  <c r="BK118" i="16"/>
  <c r="BK295" i="16"/>
  <c r="J266" i="16"/>
  <c r="BK222" i="16"/>
  <c r="BK193" i="16"/>
  <c r="J299" i="16"/>
  <c r="J267" i="16"/>
  <c r="J238" i="16"/>
  <c r="BK306" i="16"/>
  <c r="BK273" i="16"/>
  <c r="BK197" i="16"/>
  <c r="BK226" i="16"/>
  <c r="BK185" i="16"/>
  <c r="BK160" i="16"/>
  <c r="BK124" i="16"/>
  <c r="BK175" i="16"/>
  <c r="BK206" i="16"/>
  <c r="J170" i="16"/>
  <c r="J143" i="16"/>
  <c r="BK107" i="16"/>
  <c r="BK140" i="16"/>
  <c r="J113" i="16"/>
  <c r="J129" i="2"/>
  <c r="BK133" i="2"/>
  <c r="BK98" i="2"/>
  <c r="J126" i="2"/>
  <c r="J122" i="2"/>
  <c r="J100" i="2"/>
  <c r="J295" i="3"/>
  <c r="J262" i="3"/>
  <c r="J224" i="3"/>
  <c r="J176" i="3"/>
  <c r="J132" i="3"/>
  <c r="J263" i="3"/>
  <c r="J242" i="3"/>
  <c r="BK210" i="3"/>
  <c r="J147" i="3"/>
  <c r="J149" i="3"/>
  <c r="J271" i="3"/>
  <c r="J108" i="3"/>
  <c r="J166" i="3"/>
  <c r="J105" i="3"/>
  <c r="BK110" i="3"/>
  <c r="J163" i="3"/>
  <c r="BK164" i="3"/>
  <c r="BK148" i="3"/>
  <c r="J112" i="3"/>
  <c r="BK263" i="4"/>
  <c r="J260" i="4"/>
  <c r="J210" i="4"/>
  <c r="BK170" i="4"/>
  <c r="J267" i="4"/>
  <c r="BK257" i="4"/>
  <c r="J190" i="4"/>
  <c r="J131" i="4"/>
  <c r="J124" i="4"/>
  <c r="J178" i="4"/>
  <c r="J192" i="4"/>
  <c r="BK159" i="4"/>
  <c r="BK209" i="4"/>
  <c r="BK110" i="4"/>
  <c r="J102" i="4"/>
  <c r="J212" i="5"/>
  <c r="BK199" i="5"/>
  <c r="BK183" i="5"/>
  <c r="BK182" i="5"/>
  <c r="J177" i="5"/>
  <c r="BK164" i="5"/>
  <c r="J133" i="5"/>
  <c r="J118" i="5"/>
  <c r="J106" i="5"/>
  <c r="J268" i="5"/>
  <c r="J246" i="5"/>
  <c r="BK224" i="5"/>
  <c r="BK188" i="5"/>
  <c r="J172" i="5"/>
  <c r="J165" i="5"/>
  <c r="J146" i="5"/>
  <c r="J131" i="5"/>
  <c r="BK106" i="5"/>
  <c r="BK269" i="5"/>
  <c r="BK230" i="5"/>
  <c r="BK197" i="5"/>
  <c r="BK172" i="5"/>
  <c r="BK155" i="5"/>
  <c r="J275" i="5"/>
  <c r="J257" i="5"/>
  <c r="J197" i="5"/>
  <c r="J187" i="5"/>
  <c r="BK151" i="5"/>
  <c r="J122" i="5"/>
  <c r="BK110" i="5"/>
  <c r="BK228" i="6"/>
  <c r="BK164" i="6"/>
  <c r="BK160" i="6"/>
  <c r="BK121" i="6"/>
  <c r="BK230" i="6"/>
  <c r="J211" i="7"/>
  <c r="J182" i="7"/>
  <c r="J155" i="7"/>
  <c r="BK119" i="7"/>
  <c r="BK200" i="7"/>
  <c r="BK114" i="7"/>
  <c r="BK217" i="7"/>
  <c r="J150" i="7"/>
  <c r="BK107" i="7"/>
  <c r="BK165" i="8"/>
  <c r="BK152" i="8"/>
  <c r="J136" i="8"/>
  <c r="BK114" i="8"/>
  <c r="BK104" i="8"/>
  <c r="BK184" i="8"/>
  <c r="J174" i="8"/>
  <c r="J158" i="8"/>
  <c r="J139" i="8"/>
  <c r="BK131" i="8"/>
  <c r="BK111" i="8"/>
  <c r="BK96" i="8"/>
  <c r="J230" i="9"/>
  <c r="J154" i="9"/>
  <c r="J264" i="9"/>
  <c r="BK222" i="9"/>
  <c r="BK256" i="9"/>
  <c r="J193" i="9"/>
  <c r="BK186" i="9"/>
  <c r="BK165" i="9"/>
  <c r="BK172" i="9"/>
  <c r="J148" i="9"/>
  <c r="J108" i="9"/>
  <c r="J151" i="9"/>
  <c r="J105" i="9"/>
  <c r="J118" i="9"/>
  <c r="BK120" i="9"/>
  <c r="J217" i="10"/>
  <c r="J205" i="10"/>
  <c r="J161" i="10"/>
  <c r="J138" i="10"/>
  <c r="J107" i="10"/>
  <c r="BK218" i="10"/>
  <c r="BK185" i="10"/>
  <c r="J139" i="10"/>
  <c r="BK217" i="10"/>
  <c r="J175" i="10"/>
  <c r="J135" i="10"/>
  <c r="BK195" i="11"/>
  <c r="J132" i="11"/>
  <c r="BK108" i="11"/>
  <c r="BK176" i="11"/>
  <c r="BK144" i="11"/>
  <c r="J113" i="11"/>
  <c r="J184" i="11"/>
  <c r="J135" i="11"/>
  <c r="BK131" i="11"/>
  <c r="BK99" i="11"/>
  <c r="BK192" i="12"/>
  <c r="BK150" i="12"/>
  <c r="BK124" i="12"/>
  <c r="J191" i="12"/>
  <c r="BK176" i="12"/>
  <c r="BK135" i="12"/>
  <c r="J105" i="12"/>
  <c r="J176" i="12"/>
  <c r="BK134" i="12"/>
  <c r="BK109" i="12"/>
  <c r="J117" i="12"/>
  <c r="J195" i="13"/>
  <c r="J129" i="13"/>
  <c r="J112" i="13"/>
  <c r="BK197" i="13"/>
  <c r="BK155" i="13"/>
  <c r="J110" i="13"/>
  <c r="J181" i="13"/>
  <c r="J153" i="13"/>
  <c r="J179" i="13"/>
  <c r="J151" i="13"/>
  <c r="J97" i="13"/>
  <c r="J196" i="14"/>
  <c r="BK178" i="14"/>
  <c r="J162" i="14"/>
  <c r="J152" i="14"/>
  <c r="BK145" i="14"/>
  <c r="J129" i="14"/>
  <c r="BK121" i="14"/>
  <c r="J112" i="14"/>
  <c r="J100" i="14"/>
  <c r="J90" i="14"/>
  <c r="J185" i="15"/>
  <c r="BK154" i="15"/>
  <c r="J129" i="15"/>
  <c r="J204" i="15"/>
  <c r="J125" i="15"/>
  <c r="BK176" i="15"/>
  <c r="J162" i="15"/>
  <c r="J126" i="15"/>
  <c r="J93" i="15"/>
  <c r="J287" i="16"/>
  <c r="BK188" i="16"/>
  <c r="BK153" i="16"/>
  <c r="J124" i="16"/>
  <c r="BK286" i="16"/>
  <c r="J254" i="16"/>
  <c r="BK219" i="16"/>
  <c r="BK309" i="16"/>
  <c r="BK285" i="16"/>
  <c r="BK255" i="16"/>
  <c r="BK236" i="16"/>
  <c r="J307" i="16"/>
  <c r="BK198" i="16"/>
  <c r="BK217" i="16"/>
  <c r="BK159" i="16"/>
  <c r="J141" i="16"/>
  <c r="J205" i="16"/>
  <c r="J171" i="16"/>
  <c r="J127" i="16"/>
  <c r="J145" i="16"/>
  <c r="BK130" i="16"/>
  <c r="J212" i="3"/>
  <c r="BK161" i="3"/>
  <c r="J276" i="3"/>
  <c r="BK227" i="3"/>
  <c r="J101" i="3"/>
  <c r="BK150" i="3"/>
  <c r="J287" i="3"/>
  <c r="J260" i="3"/>
  <c r="J211" i="3"/>
  <c r="J187" i="3"/>
  <c r="J106" i="3"/>
  <c r="J199" i="3"/>
  <c r="BK172" i="3"/>
  <c r="J164" i="3"/>
  <c r="BK103" i="3"/>
  <c r="BK109" i="3"/>
  <c r="BK141" i="3"/>
  <c r="BK102" i="3"/>
  <c r="J257" i="4"/>
  <c r="BK98" i="4"/>
  <c r="J236" i="4"/>
  <c r="BK201" i="4"/>
  <c r="J98" i="4"/>
  <c r="BK282" i="4"/>
  <c r="BK214" i="4"/>
  <c r="J177" i="4"/>
  <c r="J159" i="4"/>
  <c r="BK121" i="4"/>
  <c r="BK240" i="4"/>
  <c r="BK123" i="4"/>
  <c r="BK166" i="4"/>
  <c r="J148" i="4"/>
  <c r="J160" i="4"/>
  <c r="J104" i="4"/>
  <c r="BK274" i="5"/>
  <c r="BK222" i="5"/>
  <c r="BK185" i="5"/>
  <c r="J152" i="5"/>
  <c r="BK124" i="5"/>
  <c r="J254" i="6"/>
  <c r="J218" i="6"/>
  <c r="J142" i="6"/>
  <c r="BK120" i="6"/>
  <c r="BK224" i="6"/>
  <c r="J252" i="6"/>
  <c r="J204" i="6"/>
  <c r="J174" i="6"/>
  <c r="J110" i="6"/>
  <c r="J136" i="6"/>
  <c r="BK116" i="6"/>
  <c r="BK132" i="6"/>
  <c r="BK127" i="6"/>
  <c r="J91" i="6"/>
  <c r="BK117" i="8"/>
  <c r="BK175" i="9"/>
  <c r="J114" i="9"/>
  <c r="J103" i="2"/>
  <c r="BK119" i="2"/>
  <c r="BK269" i="3"/>
  <c r="BK118" i="3"/>
  <c r="BK230" i="3"/>
  <c r="BK292" i="3"/>
  <c r="J264" i="3"/>
  <c r="J177" i="3"/>
  <c r="BK163" i="3"/>
  <c r="BK264" i="4"/>
  <c r="J249" i="4"/>
  <c r="J201" i="4"/>
  <c r="BK179" i="4"/>
  <c r="BK167" i="4"/>
  <c r="BK147" i="4"/>
  <c r="J117" i="4"/>
  <c r="BK285" i="5"/>
  <c r="J258" i="5"/>
  <c r="BK187" i="5"/>
  <c r="J155" i="5"/>
  <c r="BK107" i="5"/>
  <c r="BK205" i="5"/>
  <c r="BK159" i="5"/>
  <c r="BK252" i="5"/>
  <c r="J227" i="6"/>
  <c r="BK144" i="6"/>
  <c r="BK227" i="6"/>
  <c r="BK210" i="6"/>
  <c r="J232" i="6"/>
  <c r="J117" i="6"/>
  <c r="BK131" i="6"/>
  <c r="BK165" i="6"/>
  <c r="BK95" i="6"/>
  <c r="J151" i="7"/>
  <c r="J152" i="8"/>
  <c r="J267" i="9"/>
  <c r="BK118" i="9"/>
  <c r="BK263" i="9"/>
  <c r="BK264" i="9"/>
  <c r="BK147" i="2"/>
  <c r="BK113" i="2"/>
  <c r="J120" i="2"/>
  <c r="J277" i="3"/>
  <c r="J210" i="3"/>
  <c r="J281" i="3"/>
  <c r="BK168" i="3"/>
  <c r="BK252" i="3"/>
  <c r="BK166" i="3"/>
  <c r="J160" i="3"/>
  <c r="BK181" i="3"/>
  <c r="BK280" i="4"/>
  <c r="J240" i="4"/>
  <c r="BK283" i="4"/>
  <c r="J157" i="4"/>
  <c r="J155" i="4"/>
  <c r="BK168" i="4"/>
  <c r="BK157" i="4"/>
  <c r="BK257" i="5"/>
  <c r="J190" i="5"/>
  <c r="J175" i="5"/>
  <c r="J140" i="5"/>
  <c r="BK102" i="5"/>
  <c r="BK236" i="5"/>
  <c r="J179" i="5"/>
  <c r="BK141" i="5"/>
  <c r="BK276" i="5"/>
  <c r="J199" i="5"/>
  <c r="BK135" i="5"/>
  <c r="BK214" i="5"/>
  <c r="BK144" i="5"/>
  <c r="J103" i="5"/>
  <c r="J132" i="6"/>
  <c r="J222" i="6"/>
  <c r="J168" i="7"/>
  <c r="BK163" i="7"/>
  <c r="J185" i="7"/>
  <c r="BK160" i="8"/>
  <c r="J132" i="8"/>
  <c r="J94" i="8"/>
  <c r="J163" i="8"/>
  <c r="BK122" i="8"/>
  <c r="BK270" i="9"/>
  <c r="BK126" i="9"/>
  <c r="J199" i="9"/>
  <c r="BK253" i="9"/>
  <c r="J156" i="9"/>
  <c r="BK110" i="9"/>
  <c r="J100" i="9"/>
  <c r="BK222" i="10"/>
  <c r="J192" i="10"/>
  <c r="BK103" i="10"/>
  <c r="J153" i="10"/>
  <c r="BK194" i="10"/>
  <c r="BK101" i="10"/>
  <c r="BK142" i="11"/>
  <c r="BK198" i="11"/>
  <c r="BK107" i="11"/>
  <c r="BK127" i="11"/>
  <c r="J195" i="12"/>
  <c r="BK107" i="12"/>
  <c r="BK142" i="12"/>
  <c r="BK153" i="12"/>
  <c r="J124" i="12"/>
  <c r="J140" i="13"/>
  <c r="BK167" i="13"/>
  <c r="BK100" i="13"/>
  <c r="J107" i="13"/>
  <c r="BK127" i="13"/>
  <c r="BK188" i="14"/>
  <c r="J154" i="14"/>
  <c r="BK131" i="14"/>
  <c r="BK107" i="14"/>
  <c r="BK196" i="15"/>
  <c r="J151" i="15"/>
  <c r="BK195" i="15"/>
  <c r="J143" i="15"/>
  <c r="BK111" i="15"/>
  <c r="BK279" i="16"/>
  <c r="J136" i="16"/>
  <c r="BK264" i="16"/>
  <c r="J206" i="16"/>
  <c r="J278" i="16"/>
  <c r="J274" i="16"/>
  <c r="J231" i="16"/>
  <c r="BK127" i="16"/>
  <c r="J195" i="16"/>
  <c r="J214" i="16"/>
  <c r="J240" i="3"/>
  <c r="BK293" i="3"/>
  <c r="J173" i="3"/>
  <c r="J292" i="3"/>
  <c r="BK197" i="3"/>
  <c r="BK266" i="3"/>
  <c r="BK129" i="3"/>
  <c r="J142" i="3"/>
  <c r="BK120" i="3"/>
  <c r="BK276" i="4"/>
  <c r="BK154" i="4"/>
  <c r="BK265" i="4"/>
  <c r="BK130" i="4"/>
  <c r="BK196" i="4"/>
  <c r="BK140" i="4"/>
  <c r="BK125" i="4"/>
  <c r="BK210" i="5"/>
  <c r="BK161" i="5"/>
  <c r="J116" i="5"/>
  <c r="J163" i="6"/>
  <c r="J231" i="6"/>
  <c r="J181" i="6"/>
  <c r="J230" i="6"/>
  <c r="J100" i="6"/>
  <c r="J152" i="6"/>
  <c r="J132" i="9"/>
  <c r="J121" i="2"/>
  <c r="BK147" i="3"/>
  <c r="BK270" i="3"/>
  <c r="J122" i="3"/>
  <c r="J244" i="4"/>
  <c r="J149" i="4"/>
  <c r="J180" i="6"/>
  <c r="J202" i="6"/>
  <c r="J208" i="7"/>
  <c r="BK121" i="8"/>
  <c r="BK224" i="9"/>
  <c r="BK105" i="13"/>
  <c r="J197" i="14"/>
  <c r="J164" i="14"/>
  <c r="J140" i="14"/>
  <c r="J124" i="14"/>
  <c r="BK101" i="14"/>
  <c r="BK189" i="15"/>
  <c r="BK199" i="15"/>
  <c r="J203" i="15"/>
  <c r="BK137" i="15"/>
  <c r="BK127" i="15"/>
  <c r="BK101" i="15"/>
  <c r="J190" i="16"/>
  <c r="BK278" i="16"/>
  <c r="J229" i="16"/>
  <c r="BK147" i="16"/>
  <c r="BK138" i="16"/>
  <c r="BK139" i="16"/>
  <c r="BK103" i="16"/>
  <c r="BK100" i="2"/>
  <c r="J149" i="2"/>
  <c r="BK120" i="2"/>
  <c r="BK286" i="3"/>
  <c r="J215" i="3"/>
  <c r="BK179" i="3"/>
  <c r="J274" i="3"/>
  <c r="J293" i="3"/>
  <c r="J234" i="3"/>
  <c r="BK198" i="3"/>
  <c r="BK122" i="3"/>
  <c r="BK191" i="3"/>
  <c r="J172" i="3"/>
  <c r="J180" i="3"/>
  <c r="J121" i="3"/>
  <c r="J275" i="4"/>
  <c r="BK148" i="4"/>
  <c r="J284" i="4"/>
  <c r="J216" i="4"/>
  <c r="BK143" i="4"/>
  <c r="BK242" i="4"/>
  <c r="J119" i="4"/>
  <c r="BK246" i="5"/>
  <c r="BK163" i="5"/>
  <c r="BK131" i="5"/>
  <c r="BK280" i="5"/>
  <c r="J249" i="5"/>
  <c r="J184" i="5"/>
  <c r="BK157" i="5"/>
  <c r="BK111" i="5"/>
  <c r="J222" i="5"/>
  <c r="J174" i="5"/>
  <c r="BK278" i="5"/>
  <c r="BK220" i="5"/>
  <c r="BK139" i="5"/>
  <c r="J196" i="6"/>
  <c r="BK129" i="6"/>
  <c r="J221" i="6"/>
  <c r="J183" i="6"/>
  <c r="J238" i="6"/>
  <c r="J121" i="6"/>
  <c r="J120" i="6"/>
  <c r="J149" i="6"/>
  <c r="BK122" i="7"/>
  <c r="J175" i="7"/>
  <c r="BK167" i="7"/>
  <c r="BK180" i="7"/>
  <c r="J129" i="7"/>
  <c r="J127" i="7"/>
  <c r="BK147" i="8"/>
  <c r="BK179" i="8"/>
  <c r="J130" i="8"/>
  <c r="J269" i="9"/>
  <c r="BK144" i="9"/>
  <c r="BK187" i="9"/>
  <c r="J268" i="9"/>
  <c r="J187" i="9"/>
  <c r="BK151" i="9"/>
  <c r="J135" i="9"/>
  <c r="J96" i="9"/>
  <c r="BK215" i="10"/>
  <c r="J177" i="10"/>
  <c r="BK113" i="10"/>
  <c r="BK196" i="10"/>
  <c r="BK134" i="10"/>
  <c r="J197" i="10"/>
  <c r="J131" i="10"/>
  <c r="BK187" i="11"/>
  <c r="J187" i="11"/>
  <c r="BK120" i="11"/>
  <c r="J190" i="11"/>
  <c r="BK125" i="11"/>
  <c r="BK152" i="12"/>
  <c r="BK187" i="12"/>
  <c r="BK140" i="12"/>
  <c r="BK166" i="12"/>
  <c r="J107" i="12"/>
  <c r="J98" i="12"/>
  <c r="BK125" i="13"/>
  <c r="BK181" i="13"/>
  <c r="J119" i="13"/>
  <c r="J136" i="13"/>
  <c r="J155" i="13"/>
  <c r="J194" i="14"/>
  <c r="J168" i="14"/>
  <c r="J145" i="14"/>
  <c r="BK127" i="14"/>
  <c r="BK111" i="14"/>
  <c r="BK93" i="14"/>
  <c r="BK181" i="15"/>
  <c r="BK125" i="15"/>
  <c r="J148" i="15"/>
  <c r="J91" i="2"/>
  <c r="BK125" i="2"/>
  <c r="J142" i="2"/>
  <c r="BK95" i="2"/>
  <c r="J118" i="2"/>
  <c r="BK185" i="6"/>
  <c r="BK257" i="6"/>
  <c r="BK241" i="6"/>
  <c r="J111" i="6"/>
  <c r="BK135" i="6"/>
  <c r="BK182" i="6"/>
  <c r="J235" i="6"/>
  <c r="J107" i="6"/>
  <c r="J172" i="6"/>
  <c r="BK214" i="6"/>
  <c r="BK190" i="6"/>
  <c r="J169" i="6"/>
  <c r="BK150" i="6"/>
  <c r="BK146" i="6"/>
  <c r="J143" i="6"/>
  <c r="BK215" i="7"/>
  <c r="BK175" i="7"/>
  <c r="J140" i="7"/>
  <c r="BK106" i="7"/>
  <c r="J192" i="7"/>
  <c r="J153" i="7"/>
  <c r="BK121" i="7"/>
  <c r="BK212" i="7"/>
  <c r="J165" i="7"/>
  <c r="BK144" i="7"/>
  <c r="BK96" i="7"/>
  <c r="BK101" i="8"/>
  <c r="BK161" i="9"/>
  <c r="J262" i="9"/>
  <c r="J270" i="9"/>
  <c r="BK262" i="9"/>
  <c r="BK189" i="9"/>
  <c r="J158" i="9"/>
  <c r="J106" i="9"/>
  <c r="BK108" i="9"/>
  <c r="J194" i="10"/>
  <c r="J136" i="10"/>
  <c r="BK220" i="10"/>
  <c r="BK201" i="10"/>
  <c r="BK144" i="10"/>
  <c r="BK107" i="10"/>
  <c r="BK162" i="11"/>
  <c r="J131" i="11"/>
  <c r="BK182" i="11"/>
  <c r="J130" i="11"/>
  <c r="BK196" i="12"/>
  <c r="J134" i="12"/>
  <c r="BK183" i="12"/>
  <c r="J120" i="12"/>
  <c r="BK145" i="12"/>
  <c r="BK123" i="12"/>
  <c r="BK163" i="13"/>
  <c r="J196" i="13"/>
  <c r="J123" i="13"/>
  <c r="J163" i="13"/>
  <c r="BK190" i="13"/>
  <c r="J108" i="13"/>
  <c r="J192" i="14"/>
  <c r="J160" i="14"/>
  <c r="J142" i="14"/>
  <c r="J128" i="14"/>
  <c r="J109" i="14"/>
  <c r="J201" i="15"/>
  <c r="J134" i="15"/>
  <c r="BK135" i="15"/>
  <c r="BK151" i="15"/>
  <c r="J124" i="15"/>
  <c r="BK98" i="15"/>
  <c r="BK195" i="16"/>
  <c r="J112" i="16"/>
  <c r="BK262" i="16"/>
  <c r="BK215" i="16"/>
  <c r="J295" i="16"/>
  <c r="BK230" i="16"/>
  <c r="J219" i="16"/>
  <c r="BK180" i="16"/>
  <c r="BK218" i="16"/>
  <c r="BK181" i="16"/>
  <c r="BK136" i="16"/>
  <c r="J129" i="16"/>
  <c r="BK116" i="2"/>
  <c r="BK115" i="2"/>
  <c r="BK104" i="2"/>
  <c r="BK298" i="3"/>
  <c r="BK279" i="3"/>
  <c r="J201" i="3"/>
  <c r="J153" i="3"/>
  <c r="J268" i="3"/>
  <c r="BK220" i="3"/>
  <c r="BK186" i="3"/>
  <c r="BK291" i="3"/>
  <c r="BK222" i="3"/>
  <c r="J99" i="3"/>
  <c r="BK134" i="3"/>
  <c r="J161" i="3"/>
  <c r="BK146" i="3"/>
  <c r="BK267" i="4"/>
  <c r="J252" i="4"/>
  <c r="J113" i="4"/>
  <c r="BK256" i="4"/>
  <c r="BK186" i="4"/>
  <c r="J107" i="4"/>
  <c r="J202" i="4"/>
  <c r="J194" i="4"/>
  <c r="J283" i="5"/>
  <c r="BK165" i="5"/>
  <c r="J132" i="5"/>
  <c r="BK284" i="5"/>
  <c r="BK240" i="5"/>
  <c r="BK186" i="5"/>
  <c r="J159" i="5"/>
  <c r="BK109" i="5"/>
  <c r="J196" i="5"/>
  <c r="J166" i="5"/>
  <c r="BK264" i="5"/>
  <c r="J200" i="5"/>
  <c r="J142" i="5"/>
  <c r="J155" i="6"/>
  <c r="J256" i="6"/>
  <c r="BK231" i="6"/>
  <c r="BK253" i="6"/>
  <c r="BK138" i="6"/>
  <c r="BK137" i="6"/>
  <c r="BK212" i="6"/>
  <c r="J164" i="6"/>
  <c r="J201" i="7"/>
  <c r="J131" i="7"/>
  <c r="J93" i="7"/>
  <c r="BK127" i="7"/>
  <c r="J162" i="8"/>
  <c r="BK137" i="9"/>
  <c r="J186" i="9"/>
  <c r="J194" i="9"/>
  <c r="J190" i="9"/>
  <c r="J173" i="9"/>
  <c r="BK124" i="9"/>
  <c r="J130" i="9"/>
  <c r="J124" i="9"/>
  <c r="J213" i="10"/>
  <c r="BK166" i="10"/>
  <c r="BK128" i="10"/>
  <c r="J99" i="10"/>
  <c r="J160" i="10"/>
  <c r="J109" i="10"/>
  <c r="BK156" i="10"/>
  <c r="BK98" i="10"/>
  <c r="BK170" i="11"/>
  <c r="BK94" i="2"/>
  <c r="BK135" i="2"/>
  <c r="J97" i="2"/>
  <c r="J138" i="2"/>
  <c r="J116" i="2"/>
  <c r="J133" i="2"/>
  <c r="BK111" i="2"/>
  <c r="J152" i="2"/>
  <c r="BK152" i="2"/>
  <c r="J154" i="2"/>
  <c r="J110" i="2"/>
  <c r="J107" i="2"/>
  <c r="J195" i="3"/>
  <c r="BK160" i="3"/>
  <c r="J128" i="3"/>
  <c r="J273" i="3"/>
  <c r="J252" i="3"/>
  <c r="J219" i="3"/>
  <c r="BK180" i="3"/>
  <c r="BK142" i="3"/>
  <c r="J291" i="3"/>
  <c r="BK271" i="3"/>
  <c r="BK126" i="3"/>
  <c r="J282" i="3"/>
  <c r="J222" i="3"/>
  <c r="J196" i="3"/>
  <c r="J167" i="3"/>
  <c r="BK242" i="3"/>
  <c r="BK112" i="3"/>
  <c r="J174" i="3"/>
  <c r="J175" i="3"/>
  <c r="BK155" i="3"/>
  <c r="J138" i="3"/>
  <c r="J157" i="3"/>
  <c r="J137" i="3"/>
  <c r="BK156" i="3"/>
  <c r="J103" i="3"/>
  <c r="J262" i="4"/>
  <c r="BK104" i="4"/>
  <c r="J238" i="4"/>
  <c r="J206" i="4"/>
  <c r="J141" i="4"/>
  <c r="J278" i="4"/>
  <c r="BK262" i="4"/>
  <c r="J199" i="4"/>
  <c r="BK135" i="4"/>
  <c r="BK112" i="4"/>
  <c r="BK139" i="4"/>
  <c r="J209" i="4"/>
  <c r="BK126" i="4"/>
  <c r="J167" i="4"/>
  <c r="BK158" i="4"/>
  <c r="J142" i="4"/>
  <c r="BK151" i="4"/>
  <c r="BK145" i="4"/>
  <c r="J261" i="5"/>
  <c r="BK228" i="5"/>
  <c r="J176" i="5"/>
  <c r="J154" i="5"/>
  <c r="BK143" i="5"/>
  <c r="BK125" i="5"/>
  <c r="BK112" i="5"/>
  <c r="J247" i="6"/>
  <c r="J167" i="6"/>
  <c r="BK136" i="6"/>
  <c r="BK110" i="6"/>
  <c r="J233" i="6"/>
  <c r="J249" i="6"/>
  <c r="J216" i="6"/>
  <c r="J175" i="6"/>
  <c r="BK254" i="6"/>
  <c r="J229" i="6"/>
  <c r="BK158" i="6"/>
  <c r="J99" i="6"/>
  <c r="J141" i="6"/>
  <c r="J220" i="7"/>
  <c r="BK176" i="7"/>
  <c r="J139" i="7"/>
  <c r="J105" i="7"/>
  <c r="BK190" i="7"/>
  <c r="BK154" i="7"/>
  <c r="J136" i="7"/>
  <c r="J212" i="7"/>
  <c r="BK205" i="7"/>
  <c r="J200" i="7"/>
  <c r="BK185" i="7"/>
  <c r="J174" i="7"/>
  <c r="BK165" i="7"/>
  <c r="J160" i="7"/>
  <c r="BK156" i="7"/>
  <c r="BK150" i="7"/>
  <c r="BK139" i="7"/>
  <c r="J133" i="7"/>
  <c r="J128" i="7"/>
  <c r="J120" i="7"/>
  <c r="J107" i="7"/>
  <c r="J103" i="7"/>
  <c r="J96" i="7"/>
  <c r="J204" i="7"/>
  <c r="BK179" i="7"/>
  <c r="BK126" i="7"/>
  <c r="J119" i="7"/>
  <c r="J98" i="7"/>
  <c r="J171" i="8"/>
  <c r="J166" i="8"/>
  <c r="J154" i="8"/>
  <c r="BK142" i="8"/>
  <c r="J133" i="8"/>
  <c r="J122" i="8"/>
  <c r="J112" i="8"/>
  <c r="J101" i="8"/>
  <c r="BK186" i="8"/>
  <c r="BK178" i="8"/>
  <c r="BK154" i="8"/>
  <c r="BK138" i="8"/>
  <c r="BK124" i="8"/>
  <c r="J109" i="8"/>
  <c r="BK95" i="8"/>
  <c r="J248" i="9"/>
  <c r="J153" i="9"/>
  <c r="J119" i="9"/>
  <c r="BK251" i="9"/>
  <c r="BK188" i="9"/>
  <c r="BK246" i="9"/>
  <c r="BK197" i="9"/>
  <c r="BK258" i="9"/>
  <c r="BK202" i="9"/>
  <c r="BK179" i="9"/>
  <c r="J159" i="9"/>
  <c r="BK157" i="9"/>
  <c r="BK130" i="9"/>
  <c r="BK158" i="9"/>
  <c r="BK119" i="9"/>
  <c r="J95" i="9"/>
  <c r="J98" i="9"/>
  <c r="BK96" i="9"/>
  <c r="J224" i="10"/>
  <c r="J200" i="10"/>
  <c r="BK171" i="10"/>
  <c r="J148" i="10"/>
  <c r="BK124" i="10"/>
  <c r="BK104" i="10"/>
  <c r="BK209" i="10"/>
  <c r="BK161" i="10"/>
  <c r="BK138" i="10"/>
  <c r="J105" i="10"/>
  <c r="BK198" i="10"/>
  <c r="BK173" i="10"/>
  <c r="BK141" i="10"/>
  <c r="BK125" i="10"/>
  <c r="J94" i="10"/>
  <c r="J178" i="11"/>
  <c r="BK151" i="11"/>
  <c r="J129" i="11"/>
  <c r="BK110" i="11"/>
  <c r="BK196" i="11"/>
  <c r="BK174" i="11"/>
  <c r="J152" i="11"/>
  <c r="BK129" i="11"/>
  <c r="BK115" i="11"/>
  <c r="BK95" i="11"/>
  <c r="J157" i="11"/>
  <c r="BK137" i="11"/>
  <c r="J120" i="11"/>
  <c r="J100" i="11"/>
  <c r="J197" i="12"/>
  <c r="J158" i="12"/>
  <c r="J127" i="12"/>
  <c r="BK99" i="12"/>
  <c r="BK168" i="12"/>
  <c r="BK178" i="12"/>
  <c r="J130" i="12"/>
  <c r="J103" i="12"/>
  <c r="J148" i="12"/>
  <c r="BK128" i="12"/>
  <c r="BK98" i="12"/>
  <c r="BK105" i="12"/>
  <c r="BK98" i="13"/>
  <c r="BK173" i="13"/>
  <c r="BK118" i="13"/>
  <c r="J184" i="13"/>
  <c r="J133" i="13"/>
  <c r="BK96" i="13"/>
  <c r="BK196" i="14"/>
  <c r="J189" i="14"/>
  <c r="J180" i="14"/>
  <c r="BK160" i="14"/>
  <c r="J151" i="14"/>
  <c r="BK142" i="14"/>
  <c r="J137" i="14"/>
  <c r="J127" i="14"/>
  <c r="J122" i="14"/>
  <c r="J113" i="14"/>
  <c r="BK105" i="14"/>
  <c r="J97" i="14"/>
  <c r="BK198" i="15"/>
  <c r="J181" i="15"/>
  <c r="BK159" i="15"/>
  <c r="J127" i="15"/>
  <c r="BK110" i="15"/>
  <c r="J150" i="15"/>
  <c r="J114" i="15"/>
  <c r="BK119" i="15"/>
  <c r="J154" i="15"/>
  <c r="J170" i="15"/>
  <c r="J135" i="15"/>
  <c r="J107" i="15"/>
  <c r="BK96" i="15"/>
  <c r="BK280" i="16"/>
  <c r="BK205" i="16"/>
  <c r="J160" i="16"/>
  <c r="BK117" i="16"/>
  <c r="J292" i="16"/>
  <c r="J265" i="16"/>
  <c r="J244" i="16"/>
  <c r="J218" i="16"/>
  <c r="BK174" i="16"/>
  <c r="J301" i="16"/>
  <c r="J272" i="16"/>
  <c r="BK260" i="16"/>
  <c r="BK228" i="16"/>
  <c r="J118" i="16"/>
  <c r="BK99" i="16"/>
  <c r="J222" i="16"/>
  <c r="BK169" i="16"/>
  <c r="BK135" i="16"/>
  <c r="J138" i="16"/>
  <c r="J209" i="16"/>
  <c r="J182" i="16"/>
  <c r="BK146" i="16"/>
  <c r="BK116" i="16"/>
  <c r="BK141" i="16"/>
  <c r="BK102" i="16"/>
  <c r="J146" i="2"/>
  <c r="J147" i="2"/>
  <c r="J113" i="2"/>
  <c r="BK288" i="3"/>
  <c r="J188" i="3"/>
  <c r="J118" i="3"/>
  <c r="BK115" i="3"/>
  <c r="BK265" i="3"/>
  <c r="J191" i="3"/>
  <c r="BK277" i="3"/>
  <c r="BK238" i="3"/>
  <c r="BK196" i="3"/>
  <c r="BK127" i="3"/>
  <c r="J139" i="3"/>
  <c r="J282" i="4"/>
  <c r="BK208" i="4"/>
  <c r="J258" i="4"/>
  <c r="BK234" i="4"/>
  <c r="J132" i="4"/>
  <c r="BK153" i="4"/>
  <c r="J195" i="4"/>
  <c r="BK156" i="4"/>
  <c r="BK100" i="4"/>
  <c r="J218" i="5"/>
  <c r="J134" i="5"/>
  <c r="BK103" i="5"/>
  <c r="BK254" i="5"/>
  <c r="BK181" i="5"/>
  <c r="J161" i="5"/>
  <c r="J136" i="5"/>
  <c r="J267" i="5"/>
  <c r="BK198" i="5"/>
  <c r="BK150" i="5"/>
  <c r="BK258" i="5"/>
  <c r="J102" i="5"/>
  <c r="BK177" i="6"/>
  <c r="J115" i="6"/>
  <c r="J228" i="6"/>
  <c r="BK184" i="6"/>
  <c r="J123" i="6"/>
  <c r="BK111" i="6"/>
  <c r="BK173" i="6"/>
  <c r="BK141" i="6"/>
  <c r="BK220" i="7"/>
  <c r="J166" i="7"/>
  <c r="J95" i="7"/>
  <c r="J147" i="7"/>
  <c r="J188" i="7"/>
  <c r="BK129" i="7"/>
  <c r="BK163" i="8"/>
  <c r="J142" i="8"/>
  <c r="BK130" i="8"/>
  <c r="J120" i="8"/>
  <c r="BK107" i="8"/>
  <c r="J93" i="8"/>
  <c r="J183" i="8"/>
  <c r="BK161" i="8"/>
  <c r="BK145" i="8"/>
  <c r="BK129" i="8"/>
  <c r="J110" i="8"/>
  <c r="J204" i="9"/>
  <c r="J258" i="9"/>
  <c r="J224" i="9"/>
  <c r="BK267" i="9"/>
  <c r="BK234" i="9"/>
  <c r="J185" i="9"/>
  <c r="BK170" i="9"/>
  <c r="J179" i="9"/>
  <c r="J146" i="9"/>
  <c r="BK125" i="9"/>
  <c r="BK136" i="9"/>
  <c r="J116" i="9"/>
  <c r="J137" i="10"/>
  <c r="BK112" i="10"/>
  <c r="J101" i="10"/>
  <c r="J199" i="10"/>
  <c r="BK159" i="10"/>
  <c r="J132" i="10"/>
  <c r="BK108" i="10"/>
  <c r="J203" i="10"/>
  <c r="J140" i="11"/>
  <c r="J116" i="11"/>
  <c r="J99" i="11"/>
  <c r="BK185" i="11"/>
  <c r="BK155" i="11"/>
  <c r="J127" i="11"/>
  <c r="BK102" i="11"/>
  <c r="J166" i="11"/>
  <c r="BK145" i="11"/>
  <c r="J118" i="11"/>
  <c r="BK101" i="11"/>
  <c r="J196" i="12"/>
  <c r="J149" i="12"/>
  <c r="BK133" i="12"/>
  <c r="BK101" i="12"/>
  <c r="J166" i="12"/>
  <c r="BK137" i="12"/>
  <c r="J106" i="12"/>
  <c r="BK182" i="12"/>
  <c r="J144" i="12"/>
  <c r="J131" i="12"/>
  <c r="J111" i="12"/>
  <c r="BK118" i="12"/>
  <c r="BK188" i="13"/>
  <c r="J150" i="13"/>
  <c r="BK126" i="13"/>
  <c r="BK93" i="13"/>
  <c r="BK171" i="13"/>
  <c r="BK141" i="13"/>
  <c r="J126" i="13"/>
  <c r="BK104" i="13"/>
  <c r="BK132" i="13"/>
  <c r="BK97" i="13"/>
  <c r="BK197" i="14"/>
  <c r="BK189" i="14"/>
  <c r="J183" i="14"/>
  <c r="BK168" i="14"/>
  <c r="BK155" i="14"/>
  <c r="J146" i="14"/>
  <c r="BK138" i="14"/>
  <c r="BK129" i="14"/>
  <c r="J123" i="14"/>
  <c r="BK114" i="14"/>
  <c r="J105" i="14"/>
  <c r="J95" i="14"/>
  <c r="BK190" i="15"/>
  <c r="BK182" i="15"/>
  <c r="J157" i="15"/>
  <c r="BK133" i="15"/>
  <c r="J116" i="15"/>
  <c r="BK201" i="15"/>
  <c r="J140" i="15"/>
  <c r="BK202" i="15"/>
  <c r="BK113" i="15"/>
  <c r="BK144" i="15"/>
  <c r="J176" i="15"/>
  <c r="BK139" i="15"/>
  <c r="BK116" i="15"/>
  <c r="BK97" i="15"/>
  <c r="BK292" i="16"/>
  <c r="J217" i="16"/>
  <c r="J179" i="16"/>
  <c r="BK143" i="16"/>
  <c r="J114" i="16"/>
  <c r="BK287" i="16"/>
  <c r="J263" i="16"/>
  <c r="J248" i="16"/>
  <c r="BK229" i="16"/>
  <c r="J168" i="16"/>
  <c r="J288" i="16"/>
  <c r="J262" i="16"/>
  <c r="J232" i="16"/>
  <c r="BK282" i="16"/>
  <c r="BK225" i="16"/>
  <c r="J233" i="16"/>
  <c r="BK194" i="16"/>
  <c r="BK155" i="16"/>
  <c r="J122" i="16"/>
  <c r="J177" i="16"/>
  <c r="BK202" i="16"/>
  <c r="J172" i="16"/>
  <c r="J142" i="16"/>
  <c r="BK110" i="16"/>
  <c r="BK192" i="16"/>
  <c r="J155" i="16"/>
  <c r="BK112" i="16"/>
  <c r="J102" i="16"/>
  <c r="BK149" i="2"/>
  <c r="J111" i="2"/>
  <c r="BK140" i="2"/>
  <c r="J124" i="2"/>
  <c r="J134" i="2"/>
  <c r="J104" i="2"/>
  <c r="J106" i="2"/>
  <c r="J294" i="3"/>
  <c r="J265" i="3"/>
  <c r="J221" i="3"/>
  <c r="BK174" i="3"/>
  <c r="BK130" i="3"/>
  <c r="J284" i="3"/>
  <c r="J244" i="3"/>
  <c r="J198" i="3"/>
  <c r="J154" i="3"/>
  <c r="BK285" i="3"/>
  <c r="J151" i="3"/>
  <c r="J290" i="3"/>
  <c r="J232" i="3"/>
  <c r="J214" i="3"/>
  <c r="BK190" i="3"/>
  <c r="J130" i="3"/>
  <c r="BK232" i="3"/>
  <c r="J220" i="3"/>
  <c r="J135" i="3"/>
  <c r="J159" i="3"/>
  <c r="J279" i="4"/>
  <c r="J250" i="4"/>
  <c r="J232" i="4"/>
  <c r="BK184" i="4"/>
  <c r="J129" i="4"/>
  <c r="J283" i="4"/>
  <c r="BK180" i="4"/>
  <c r="BK259" i="4"/>
  <c r="BK210" i="4"/>
  <c r="J174" i="4"/>
  <c r="J125" i="4"/>
  <c r="BK122" i="4"/>
  <c r="J106" i="4"/>
  <c r="J183" i="4"/>
  <c r="BK169" i="4"/>
  <c r="BK161" i="4"/>
  <c r="BK116" i="4"/>
  <c r="J176" i="4"/>
  <c r="BK106" i="4"/>
  <c r="J269" i="5"/>
  <c r="J248" i="5"/>
  <c r="BK218" i="5"/>
  <c r="J186" i="5"/>
  <c r="J150" i="5"/>
  <c r="BK126" i="5"/>
  <c r="J115" i="5"/>
  <c r="J101" i="5"/>
  <c r="BK238" i="6"/>
  <c r="BK179" i="6"/>
  <c r="BK147" i="6"/>
  <c r="BK106" i="6"/>
  <c r="BK101" i="6"/>
  <c r="J97" i="6"/>
  <c r="BK124" i="6"/>
  <c r="J166" i="6"/>
  <c r="BK153" i="6"/>
  <c r="J124" i="6"/>
  <c r="J214" i="7"/>
  <c r="BK181" i="7"/>
  <c r="BK145" i="7"/>
  <c r="J111" i="7"/>
  <c r="BK211" i="7"/>
  <c r="BK177" i="7"/>
  <c r="BK141" i="7"/>
  <c r="BK113" i="7"/>
  <c r="J202" i="7"/>
  <c r="BK166" i="7"/>
  <c r="J138" i="7"/>
  <c r="BK103" i="7"/>
  <c r="BK158" i="8"/>
  <c r="BK144" i="8"/>
  <c r="J131" i="8"/>
  <c r="J121" i="8"/>
  <c r="BK106" i="8"/>
  <c r="J95" i="8"/>
  <c r="BK183" i="8"/>
  <c r="J176" i="8"/>
  <c r="J165" i="8"/>
  <c r="J148" i="8"/>
  <c r="BK132" i="8"/>
  <c r="J114" i="8"/>
  <c r="J96" i="8"/>
  <c r="BK238" i="9"/>
  <c r="BK156" i="9"/>
  <c r="J127" i="9"/>
  <c r="BK248" i="9"/>
  <c r="BK184" i="9"/>
  <c r="BK226" i="9"/>
  <c r="BK269" i="9"/>
  <c r="BK194" i="9"/>
  <c r="BK174" i="9"/>
  <c r="J155" i="9"/>
  <c r="J168" i="9"/>
  <c r="BK145" i="9"/>
  <c r="J113" i="9"/>
  <c r="J201" i="10"/>
  <c r="BK160" i="10"/>
  <c r="BK139" i="10"/>
  <c r="BK116" i="10"/>
  <c r="BK225" i="10"/>
  <c r="J190" i="10"/>
  <c r="J149" i="10"/>
  <c r="J123" i="10"/>
  <c r="BK94" i="10"/>
  <c r="J189" i="10"/>
  <c r="J147" i="10"/>
  <c r="BK127" i="10"/>
  <c r="BK106" i="10"/>
  <c r="J193" i="11"/>
  <c r="J154" i="11"/>
  <c r="J141" i="11"/>
  <c r="BK117" i="11"/>
  <c r="J104" i="11"/>
  <c r="J182" i="11"/>
  <c r="J145" i="11"/>
  <c r="J115" i="12"/>
  <c r="BK164" i="12"/>
  <c r="BK141" i="12"/>
  <c r="BK96" i="12"/>
  <c r="J160" i="12"/>
  <c r="BK170" i="12"/>
  <c r="BK114" i="12"/>
  <c r="BK182" i="13"/>
  <c r="J141" i="13"/>
  <c r="BK123" i="13"/>
  <c r="J175" i="13"/>
  <c r="BK142" i="13"/>
  <c r="BK117" i="13"/>
  <c r="J191" i="13"/>
  <c r="J159" i="13"/>
  <c r="BK120" i="13"/>
  <c r="J183" i="13"/>
  <c r="J125" i="13"/>
  <c r="J99" i="13"/>
  <c r="BK193" i="14"/>
  <c r="BK180" i="14"/>
  <c r="J170" i="14"/>
  <c r="J150" i="14"/>
  <c r="J139" i="14"/>
  <c r="BK132" i="14"/>
  <c r="BK123" i="14"/>
  <c r="BK115" i="14"/>
  <c r="BK106" i="14"/>
  <c r="J98" i="14"/>
  <c r="BK204" i="15"/>
  <c r="BK187" i="15"/>
  <c r="J164" i="15"/>
  <c r="J139" i="15"/>
  <c r="J112" i="15"/>
  <c r="BK197" i="15"/>
  <c r="J115" i="15"/>
  <c r="J198" i="15"/>
  <c r="BK146" i="15"/>
  <c r="BK152" i="15"/>
  <c r="BK121" i="15"/>
  <c r="BK100" i="15"/>
  <c r="J92" i="15"/>
  <c r="J230" i="16"/>
  <c r="BK182" i="16"/>
  <c r="BK142" i="16"/>
  <c r="BK113" i="16"/>
  <c r="J273" i="16"/>
  <c r="J226" i="16"/>
  <c r="J198" i="16"/>
  <c r="BK305" i="16"/>
  <c r="BK274" i="16"/>
  <c r="BK310" i="16"/>
  <c r="J286" i="16"/>
  <c r="J235" i="16"/>
  <c r="BK170" i="16"/>
  <c r="BK213" i="16"/>
  <c r="J167" i="16"/>
  <c r="BK134" i="16"/>
  <c r="J131" i="16"/>
  <c r="J215" i="16"/>
  <c r="J186" i="16"/>
  <c r="BK148" i="16"/>
  <c r="BK123" i="16"/>
  <c r="J196" i="16"/>
  <c r="J123" i="16"/>
  <c r="J101" i="16"/>
  <c r="BK100" i="16"/>
  <c r="T200" i="9" l="1"/>
  <c r="F37" i="2"/>
  <c r="F35" i="2"/>
  <c r="BB55" i="1" s="1"/>
  <c r="F36" i="2"/>
  <c r="BC55" i="1" s="1"/>
  <c r="F34" i="2"/>
  <c r="J34" i="2"/>
  <c r="AW55" i="1" s="1"/>
  <c r="R200" i="9"/>
  <c r="BK89" i="14"/>
  <c r="J89" i="14" s="1"/>
  <c r="J61" i="14" s="1"/>
  <c r="P99" i="15"/>
  <c r="P163" i="15"/>
  <c r="R177" i="15"/>
  <c r="BK188" i="15"/>
  <c r="J188" i="15" s="1"/>
  <c r="J68" i="15" s="1"/>
  <c r="T188" i="15"/>
  <c r="T193" i="15"/>
  <c r="BK89" i="2"/>
  <c r="T105" i="2"/>
  <c r="R139" i="2"/>
  <c r="R104" i="3"/>
  <c r="BK200" i="3"/>
  <c r="J200" i="3" s="1"/>
  <c r="J64" i="3" s="1"/>
  <c r="BK204" i="3"/>
  <c r="P213" i="3"/>
  <c r="BK228" i="3"/>
  <c r="J228" i="3" s="1"/>
  <c r="J71" i="3" s="1"/>
  <c r="T228" i="3"/>
  <c r="T225" i="3" s="1"/>
  <c r="P259" i="3"/>
  <c r="P280" i="3"/>
  <c r="BK105" i="4"/>
  <c r="J105" i="4" s="1"/>
  <c r="J62" i="4" s="1"/>
  <c r="R189" i="4"/>
  <c r="P207" i="4"/>
  <c r="BK227" i="4"/>
  <c r="J227" i="4" s="1"/>
  <c r="J73" i="4" s="1"/>
  <c r="BK266" i="4"/>
  <c r="J266" i="4"/>
  <c r="J75" i="4" s="1"/>
  <c r="R108" i="5"/>
  <c r="P227" i="5"/>
  <c r="BK272" i="5"/>
  <c r="J272" i="5" s="1"/>
  <c r="J78" i="5" s="1"/>
  <c r="P191" i="6"/>
  <c r="P244" i="6"/>
  <c r="BK100" i="7"/>
  <c r="J100" i="7" s="1"/>
  <c r="J62" i="7" s="1"/>
  <c r="BK189" i="7"/>
  <c r="J189" i="7" s="1"/>
  <c r="J66" i="7" s="1"/>
  <c r="BK194" i="7"/>
  <c r="J194" i="7"/>
  <c r="J67" i="7" s="1"/>
  <c r="T194" i="7"/>
  <c r="T186" i="7" s="1"/>
  <c r="R199" i="7"/>
  <c r="R97" i="8"/>
  <c r="R164" i="8"/>
  <c r="P102" i="9"/>
  <c r="P191" i="9"/>
  <c r="R209" i="9"/>
  <c r="T245" i="9"/>
  <c r="T100" i="10"/>
  <c r="P170" i="10"/>
  <c r="T188" i="10"/>
  <c r="BK210" i="10"/>
  <c r="J210" i="10" s="1"/>
  <c r="J70" i="10" s="1"/>
  <c r="P94" i="11"/>
  <c r="R148" i="11"/>
  <c r="P161" i="11"/>
  <c r="R181" i="11"/>
  <c r="R186" i="11"/>
  <c r="T94" i="12"/>
  <c r="BK161" i="12"/>
  <c r="J161" i="12" s="1"/>
  <c r="J65" i="12" s="1"/>
  <c r="R186" i="12"/>
  <c r="T94" i="13"/>
  <c r="T160" i="13"/>
  <c r="T185" i="13"/>
  <c r="R94" i="14"/>
  <c r="BK161" i="14"/>
  <c r="J161" i="14" s="1"/>
  <c r="J65" i="14" s="1"/>
  <c r="R186" i="14"/>
  <c r="R99" i="15"/>
  <c r="P177" i="15"/>
  <c r="BK92" i="2"/>
  <c r="J92" i="2" s="1"/>
  <c r="J62" i="2" s="1"/>
  <c r="BK130" i="2"/>
  <c r="J130" i="2" s="1"/>
  <c r="J64" i="2" s="1"/>
  <c r="T139" i="2"/>
  <c r="T104" i="3"/>
  <c r="T204" i="3"/>
  <c r="T105" i="4"/>
  <c r="BK198" i="4"/>
  <c r="J198" i="4" s="1"/>
  <c r="J65" i="4" s="1"/>
  <c r="T207" i="4"/>
  <c r="T227" i="4"/>
  <c r="P266" i="4"/>
  <c r="R100" i="5"/>
  <c r="P204" i="5"/>
  <c r="P203" i="5" s="1"/>
  <c r="BK227" i="5"/>
  <c r="J227" i="5"/>
  <c r="J76" i="5" s="1"/>
  <c r="R272" i="5"/>
  <c r="R90" i="6"/>
  <c r="R244" i="6"/>
  <c r="R100" i="7"/>
  <c r="T189" i="7"/>
  <c r="R194" i="7"/>
  <c r="R186" i="7" s="1"/>
  <c r="P210" i="7"/>
  <c r="P97" i="8"/>
  <c r="T164" i="8"/>
  <c r="R175" i="8"/>
  <c r="BK102" i="9"/>
  <c r="J102" i="9" s="1"/>
  <c r="J62" i="9" s="1"/>
  <c r="R191" i="9"/>
  <c r="T209" i="9"/>
  <c r="R257" i="9"/>
  <c r="BK92" i="10"/>
  <c r="J92" i="10" s="1"/>
  <c r="J61" i="10" s="1"/>
  <c r="R92" i="10"/>
  <c r="T92" i="10"/>
  <c r="T157" i="10"/>
  <c r="BK170" i="10"/>
  <c r="J170" i="10" s="1"/>
  <c r="J67" i="10" s="1"/>
  <c r="P188" i="10"/>
  <c r="P206" i="10"/>
  <c r="P210" i="10"/>
  <c r="BK94" i="11"/>
  <c r="J94" i="11" s="1"/>
  <c r="J62" i="11" s="1"/>
  <c r="P148" i="11"/>
  <c r="BK89" i="12"/>
  <c r="J89" i="12" s="1"/>
  <c r="J61" i="12" s="1"/>
  <c r="P89" i="12"/>
  <c r="T89" i="12"/>
  <c r="BK147" i="12"/>
  <c r="J147" i="12" s="1"/>
  <c r="J63" i="12" s="1"/>
  <c r="R161" i="12"/>
  <c r="P186" i="12"/>
  <c r="BK89" i="13"/>
  <c r="J89" i="13" s="1"/>
  <c r="J61" i="13" s="1"/>
  <c r="R89" i="13"/>
  <c r="BK146" i="13"/>
  <c r="J146" i="13" s="1"/>
  <c r="J63" i="13" s="1"/>
  <c r="R160" i="13"/>
  <c r="BK185" i="13"/>
  <c r="J185" i="13" s="1"/>
  <c r="J67" i="13" s="1"/>
  <c r="T94" i="14"/>
  <c r="T161" i="14"/>
  <c r="P181" i="14"/>
  <c r="T181" i="14"/>
  <c r="T99" i="15"/>
  <c r="BK99" i="15"/>
  <c r="J99" i="15" s="1"/>
  <c r="J62" i="15" s="1"/>
  <c r="T191" i="6"/>
  <c r="R94" i="12"/>
  <c r="T147" i="12"/>
  <c r="BK181" i="12"/>
  <c r="J181" i="12"/>
  <c r="J66" i="12"/>
  <c r="P181" i="12"/>
  <c r="T181" i="12"/>
  <c r="T89" i="13"/>
  <c r="T146" i="13"/>
  <c r="P185" i="13"/>
  <c r="R89" i="14"/>
  <c r="T147" i="14"/>
  <c r="BK181" i="14"/>
  <c r="J181" i="14" s="1"/>
  <c r="J66" i="14" s="1"/>
  <c r="R91" i="15"/>
  <c r="T163" i="15"/>
  <c r="P188" i="15"/>
  <c r="P193" i="15"/>
  <c r="BK96" i="3"/>
  <c r="J96" i="3" s="1"/>
  <c r="J61" i="3" s="1"/>
  <c r="R96" i="3"/>
  <c r="P192" i="3"/>
  <c r="R200" i="3"/>
  <c r="R213" i="3"/>
  <c r="P231" i="3"/>
  <c r="T259" i="3"/>
  <c r="R280" i="3"/>
  <c r="P97" i="4"/>
  <c r="P189" i="4"/>
  <c r="R207" i="4"/>
  <c r="T266" i="4"/>
  <c r="BK251" i="5"/>
  <c r="J251" i="5"/>
  <c r="J77" i="5"/>
  <c r="R98" i="6"/>
  <c r="T223" i="6"/>
  <c r="P92" i="7"/>
  <c r="T92" i="7"/>
  <c r="P189" i="7"/>
  <c r="BK199" i="7"/>
  <c r="J199" i="7" s="1"/>
  <c r="J69" i="7" s="1"/>
  <c r="T210" i="7"/>
  <c r="P89" i="8"/>
  <c r="R89" i="8"/>
  <c r="R88" i="8" s="1"/>
  <c r="R87" i="8" s="1"/>
  <c r="BK164" i="8"/>
  <c r="J164" i="8" s="1"/>
  <c r="J63" i="8" s="1"/>
  <c r="BK175" i="8"/>
  <c r="J175" i="8" s="1"/>
  <c r="J67" i="8" s="1"/>
  <c r="BK94" i="9"/>
  <c r="J94" i="9" s="1"/>
  <c r="J61" i="9" s="1"/>
  <c r="T94" i="9"/>
  <c r="T191" i="9"/>
  <c r="BK245" i="9"/>
  <c r="J245" i="9" s="1"/>
  <c r="J71" i="9" s="1"/>
  <c r="BK257" i="9"/>
  <c r="J257" i="9" s="1"/>
  <c r="J72" i="9" s="1"/>
  <c r="BK100" i="10"/>
  <c r="J100" i="10" s="1"/>
  <c r="J62" i="10" s="1"/>
  <c r="P157" i="10"/>
  <c r="R94" i="11"/>
  <c r="T148" i="11"/>
  <c r="T161" i="11"/>
  <c r="BK181" i="11"/>
  <c r="J181" i="11" s="1"/>
  <c r="J66" i="11" s="1"/>
  <c r="P186" i="11"/>
  <c r="BK94" i="12"/>
  <c r="J94" i="12"/>
  <c r="J62" i="12" s="1"/>
  <c r="P147" i="12"/>
  <c r="P88" i="12" s="1"/>
  <c r="P87" i="12" s="1"/>
  <c r="AU65" i="1" s="1"/>
  <c r="P161" i="12"/>
  <c r="BK186" i="12"/>
  <c r="J186" i="12"/>
  <c r="J67" i="12" s="1"/>
  <c r="P89" i="13"/>
  <c r="P146" i="13"/>
  <c r="R180" i="13"/>
  <c r="P89" i="14"/>
  <c r="P147" i="14"/>
  <c r="BK186" i="14"/>
  <c r="J186" i="14" s="1"/>
  <c r="J67" i="14" s="1"/>
  <c r="P91" i="15"/>
  <c r="BK163" i="15"/>
  <c r="J163" i="15" s="1"/>
  <c r="J66" i="15" s="1"/>
  <c r="BK177" i="15"/>
  <c r="J177" i="15"/>
  <c r="J67" i="15"/>
  <c r="BK193" i="15"/>
  <c r="J193" i="15" s="1"/>
  <c r="J69" i="15" s="1"/>
  <c r="BK105" i="2"/>
  <c r="J105" i="2" s="1"/>
  <c r="J63" i="2" s="1"/>
  <c r="T143" i="2"/>
  <c r="T192" i="3"/>
  <c r="T231" i="3"/>
  <c r="R97" i="4"/>
  <c r="BK189" i="4"/>
  <c r="J189" i="4" s="1"/>
  <c r="J63" i="4" s="1"/>
  <c r="P198" i="4"/>
  <c r="R227" i="4"/>
  <c r="P100" i="5"/>
  <c r="T204" i="5"/>
  <c r="T203" i="5"/>
  <c r="T272" i="5"/>
  <c r="BK191" i="6"/>
  <c r="J191" i="6" s="1"/>
  <c r="J66" i="6" s="1"/>
  <c r="BK244" i="6"/>
  <c r="J244" i="6" s="1"/>
  <c r="J68" i="6" s="1"/>
  <c r="R89" i="2"/>
  <c r="P92" i="2"/>
  <c r="R130" i="2"/>
  <c r="BK139" i="2"/>
  <c r="J139" i="2"/>
  <c r="J66" i="2" s="1"/>
  <c r="P96" i="3"/>
  <c r="T96" i="3"/>
  <c r="R192" i="3"/>
  <c r="P200" i="3"/>
  <c r="T200" i="3"/>
  <c r="BK213" i="3"/>
  <c r="J213" i="3" s="1"/>
  <c r="J67" i="3" s="1"/>
  <c r="R228" i="3"/>
  <c r="R225" i="3" s="1"/>
  <c r="R259" i="3"/>
  <c r="BK280" i="3"/>
  <c r="J280" i="3"/>
  <c r="J74" i="3" s="1"/>
  <c r="P220" i="4"/>
  <c r="P217" i="4" s="1"/>
  <c r="P227" i="4"/>
  <c r="T245" i="4"/>
  <c r="BK108" i="5"/>
  <c r="J108" i="5" s="1"/>
  <c r="J62" i="5" s="1"/>
  <c r="T251" i="5"/>
  <c r="BK98" i="6"/>
  <c r="J98" i="6" s="1"/>
  <c r="J62" i="6" s="1"/>
  <c r="BK223" i="6"/>
  <c r="J223" i="6" s="1"/>
  <c r="J67" i="6" s="1"/>
  <c r="R98" i="16"/>
  <c r="BK191" i="16"/>
  <c r="J191" i="16" s="1"/>
  <c r="J64" i="16" s="1"/>
  <c r="P105" i="2"/>
  <c r="P143" i="2"/>
  <c r="BK104" i="3"/>
  <c r="J104" i="3" s="1"/>
  <c r="J62" i="3" s="1"/>
  <c r="R204" i="3"/>
  <c r="P228" i="3"/>
  <c r="P225" i="3" s="1"/>
  <c r="P105" i="4"/>
  <c r="T198" i="4"/>
  <c r="T197" i="4"/>
  <c r="R220" i="4"/>
  <c r="R217" i="4" s="1"/>
  <c r="P245" i="4"/>
  <c r="T227" i="5"/>
  <c r="BK90" i="6"/>
  <c r="J90" i="6" s="1"/>
  <c r="J61" i="6" s="1"/>
  <c r="R223" i="6"/>
  <c r="T100" i="7"/>
  <c r="R189" i="7"/>
  <c r="P194" i="7"/>
  <c r="P199" i="7"/>
  <c r="R210" i="7"/>
  <c r="T97" i="8"/>
  <c r="P164" i="8"/>
  <c r="P94" i="9"/>
  <c r="R94" i="9"/>
  <c r="BK191" i="9"/>
  <c r="J191" i="9" s="1"/>
  <c r="J63" i="9" s="1"/>
  <c r="BK209" i="9"/>
  <c r="J209" i="9" s="1"/>
  <c r="J70" i="9" s="1"/>
  <c r="P245" i="9"/>
  <c r="P257" i="9"/>
  <c r="P100" i="10"/>
  <c r="R157" i="10"/>
  <c r="R170" i="10"/>
  <c r="BK188" i="10"/>
  <c r="J188" i="10" s="1"/>
  <c r="J68" i="10" s="1"/>
  <c r="R206" i="10"/>
  <c r="R210" i="10"/>
  <c r="BK89" i="11"/>
  <c r="J89" i="11"/>
  <c r="J61" i="11" s="1"/>
  <c r="P89" i="11"/>
  <c r="T89" i="11"/>
  <c r="BK148" i="11"/>
  <c r="J148" i="11"/>
  <c r="J63" i="11" s="1"/>
  <c r="R161" i="11"/>
  <c r="P181" i="11"/>
  <c r="T186" i="11"/>
  <c r="R89" i="12"/>
  <c r="R147" i="12"/>
  <c r="T186" i="12"/>
  <c r="BK94" i="13"/>
  <c r="J94" i="13"/>
  <c r="J62" i="13" s="1"/>
  <c r="R146" i="13"/>
  <c r="BK180" i="13"/>
  <c r="J180" i="13" s="1"/>
  <c r="J66" i="13" s="1"/>
  <c r="T180" i="13"/>
  <c r="BK94" i="14"/>
  <c r="J94" i="14" s="1"/>
  <c r="J62" i="14" s="1"/>
  <c r="BK147" i="14"/>
  <c r="J147" i="14" s="1"/>
  <c r="J63" i="14" s="1"/>
  <c r="R161" i="14"/>
  <c r="R181" i="14"/>
  <c r="T183" i="16"/>
  <c r="BK106" i="16"/>
  <c r="J106" i="16" s="1"/>
  <c r="J62" i="16" s="1"/>
  <c r="R237" i="16"/>
  <c r="R105" i="2"/>
  <c r="P139" i="2"/>
  <c r="BK192" i="3"/>
  <c r="J192" i="3" s="1"/>
  <c r="J63" i="3" s="1"/>
  <c r="R231" i="3"/>
  <c r="BK245" i="4"/>
  <c r="J245" i="4" s="1"/>
  <c r="J74" i="4" s="1"/>
  <c r="BK100" i="5"/>
  <c r="J100" i="5" s="1"/>
  <c r="J61" i="5" s="1"/>
  <c r="BK204" i="5"/>
  <c r="J204" i="5" s="1"/>
  <c r="J65" i="5" s="1"/>
  <c r="R227" i="5"/>
  <c r="R191" i="6"/>
  <c r="P98" i="16"/>
  <c r="R220" i="16"/>
  <c r="T98" i="6"/>
  <c r="T244" i="6"/>
  <c r="BK92" i="7"/>
  <c r="J92" i="7" s="1"/>
  <c r="J61" i="7" s="1"/>
  <c r="R92" i="7"/>
  <c r="T199" i="7"/>
  <c r="BK97" i="8"/>
  <c r="J97" i="8"/>
  <c r="J62" i="8" s="1"/>
  <c r="P175" i="8"/>
  <c r="T102" i="9"/>
  <c r="P209" i="9"/>
  <c r="T257" i="9"/>
  <c r="R100" i="10"/>
  <c r="T170" i="10"/>
  <c r="BK206" i="10"/>
  <c r="J206" i="10" s="1"/>
  <c r="J69" i="10" s="1"/>
  <c r="T206" i="10"/>
  <c r="T94" i="11"/>
  <c r="BK186" i="11"/>
  <c r="J186" i="11" s="1"/>
  <c r="J67" i="11" s="1"/>
  <c r="P94" i="13"/>
  <c r="P160" i="13"/>
  <c r="P180" i="13"/>
  <c r="T89" i="14"/>
  <c r="R147" i="14"/>
  <c r="P186" i="14"/>
  <c r="T106" i="16"/>
  <c r="P191" i="16"/>
  <c r="BK212" i="16"/>
  <c r="J212" i="16" s="1"/>
  <c r="J66" i="16" s="1"/>
  <c r="T212" i="16"/>
  <c r="BK227" i="16"/>
  <c r="J227" i="16" s="1"/>
  <c r="J68" i="16" s="1"/>
  <c r="BK237" i="16"/>
  <c r="J237" i="16" s="1"/>
  <c r="J69" i="16" s="1"/>
  <c r="R251" i="16"/>
  <c r="T108" i="5"/>
  <c r="P251" i="5"/>
  <c r="P98" i="6"/>
  <c r="P223" i="6"/>
  <c r="P106" i="16"/>
  <c r="BK183" i="16"/>
  <c r="J183" i="16" s="1"/>
  <c r="J63" i="16" s="1"/>
  <c r="T191" i="16"/>
  <c r="P212" i="16"/>
  <c r="BK220" i="16"/>
  <c r="J220" i="16" s="1"/>
  <c r="J67" i="16" s="1"/>
  <c r="P227" i="16"/>
  <c r="T227" i="16"/>
  <c r="T237" i="16"/>
  <c r="T251" i="16"/>
  <c r="T261" i="16"/>
  <c r="T89" i="2"/>
  <c r="R92" i="2"/>
  <c r="P130" i="2"/>
  <c r="BK143" i="2"/>
  <c r="J143" i="2" s="1"/>
  <c r="J67" i="2" s="1"/>
  <c r="P104" i="3"/>
  <c r="P204" i="3"/>
  <c r="T213" i="3"/>
  <c r="BK231" i="3"/>
  <c r="J231" i="3" s="1"/>
  <c r="J72" i="3" s="1"/>
  <c r="BK259" i="3"/>
  <c r="J259" i="3" s="1"/>
  <c r="J73" i="3" s="1"/>
  <c r="T280" i="3"/>
  <c r="R105" i="4"/>
  <c r="R198" i="4"/>
  <c r="R197" i="4"/>
  <c r="BK220" i="4"/>
  <c r="J220" i="4" s="1"/>
  <c r="J70" i="4" s="1"/>
  <c r="R266" i="4"/>
  <c r="T100" i="5"/>
  <c r="R251" i="5"/>
  <c r="T90" i="6"/>
  <c r="BK98" i="16"/>
  <c r="T98" i="16"/>
  <c r="R183" i="16"/>
  <c r="T220" i="16"/>
  <c r="P277" i="16"/>
  <c r="P89" i="2"/>
  <c r="T92" i="2"/>
  <c r="T130" i="2"/>
  <c r="R143" i="2"/>
  <c r="BK97" i="4"/>
  <c r="J97" i="4" s="1"/>
  <c r="J61" i="4" s="1"/>
  <c r="T97" i="4"/>
  <c r="T189" i="4"/>
  <c r="BK207" i="4"/>
  <c r="J207" i="4" s="1"/>
  <c r="J66" i="4" s="1"/>
  <c r="T220" i="4"/>
  <c r="T217" i="4"/>
  <c r="R245" i="4"/>
  <c r="P108" i="5"/>
  <c r="R204" i="5"/>
  <c r="R203" i="5" s="1"/>
  <c r="P272" i="5"/>
  <c r="P90" i="6"/>
  <c r="P100" i="7"/>
  <c r="BK210" i="7"/>
  <c r="J210" i="7"/>
  <c r="J70" i="7" s="1"/>
  <c r="BK89" i="8"/>
  <c r="J89" i="8" s="1"/>
  <c r="J61" i="8" s="1"/>
  <c r="T89" i="8"/>
  <c r="T175" i="8"/>
  <c r="R102" i="9"/>
  <c r="R245" i="9"/>
  <c r="P92" i="10"/>
  <c r="P91" i="10"/>
  <c r="P90" i="10" s="1"/>
  <c r="AU63" i="1" s="1"/>
  <c r="BK157" i="10"/>
  <c r="J157" i="10" s="1"/>
  <c r="J63" i="10" s="1"/>
  <c r="R188" i="10"/>
  <c r="T210" i="10"/>
  <c r="R89" i="11"/>
  <c r="BK161" i="11"/>
  <c r="J161" i="11" s="1"/>
  <c r="J65" i="11" s="1"/>
  <c r="T181" i="11"/>
  <c r="P94" i="12"/>
  <c r="T161" i="12"/>
  <c r="R181" i="12"/>
  <c r="R94" i="13"/>
  <c r="BK160" i="13"/>
  <c r="J160" i="13" s="1"/>
  <c r="J65" i="13" s="1"/>
  <c r="R185" i="13"/>
  <c r="P94" i="14"/>
  <c r="P88" i="14" s="1"/>
  <c r="P87" i="14" s="1"/>
  <c r="AU67" i="1" s="1"/>
  <c r="P161" i="14"/>
  <c r="T186" i="14"/>
  <c r="BK91" i="15"/>
  <c r="J91" i="15" s="1"/>
  <c r="J61" i="15" s="1"/>
  <c r="T91" i="15"/>
  <c r="R163" i="15"/>
  <c r="T177" i="15"/>
  <c r="R188" i="15"/>
  <c r="R193" i="15"/>
  <c r="R106" i="16"/>
  <c r="P183" i="16"/>
  <c r="R191" i="16"/>
  <c r="R212" i="16"/>
  <c r="P220" i="16"/>
  <c r="R227" i="16"/>
  <c r="P237" i="16"/>
  <c r="BK251" i="16"/>
  <c r="J251" i="16" s="1"/>
  <c r="J70" i="16" s="1"/>
  <c r="P251" i="16"/>
  <c r="BK261" i="16"/>
  <c r="J261" i="16" s="1"/>
  <c r="J71" i="16" s="1"/>
  <c r="P261" i="16"/>
  <c r="R261" i="16"/>
  <c r="BK277" i="16"/>
  <c r="J277" i="16" s="1"/>
  <c r="J72" i="16" s="1"/>
  <c r="R277" i="16"/>
  <c r="T277" i="16"/>
  <c r="BK294" i="16"/>
  <c r="J294" i="16" s="1"/>
  <c r="J74" i="16" s="1"/>
  <c r="P294" i="16"/>
  <c r="R294" i="16"/>
  <c r="T294" i="16"/>
  <c r="BK304" i="16"/>
  <c r="J304" i="16" s="1"/>
  <c r="J76" i="16" s="1"/>
  <c r="P304" i="16"/>
  <c r="R304" i="16"/>
  <c r="T304" i="16"/>
  <c r="BK161" i="15"/>
  <c r="J161" i="15"/>
  <c r="J65" i="15" s="1"/>
  <c r="BK137" i="2"/>
  <c r="J137" i="2" s="1"/>
  <c r="J65" i="2" s="1"/>
  <c r="BK226" i="3"/>
  <c r="J226" i="3" s="1"/>
  <c r="J70" i="3" s="1"/>
  <c r="BK207" i="5"/>
  <c r="J207" i="5" s="1"/>
  <c r="J66" i="5" s="1"/>
  <c r="BK209" i="5"/>
  <c r="J209" i="5"/>
  <c r="J67" i="5" s="1"/>
  <c r="BK217" i="5"/>
  <c r="J217" i="5" s="1"/>
  <c r="J71" i="5" s="1"/>
  <c r="BK165" i="10"/>
  <c r="J165" i="10" s="1"/>
  <c r="J64" i="10" s="1"/>
  <c r="BK223" i="3"/>
  <c r="J223" i="3" s="1"/>
  <c r="J68" i="3" s="1"/>
  <c r="BK223" i="4"/>
  <c r="J223" i="4"/>
  <c r="J71" i="4" s="1"/>
  <c r="BK211" i="5"/>
  <c r="J211" i="5" s="1"/>
  <c r="J68" i="5" s="1"/>
  <c r="BK197" i="7"/>
  <c r="J197" i="7" s="1"/>
  <c r="J68" i="7" s="1"/>
  <c r="BK170" i="8"/>
  <c r="J170" i="8" s="1"/>
  <c r="J64" i="8" s="1"/>
  <c r="BK158" i="15"/>
  <c r="J158" i="15"/>
  <c r="J63" i="15" s="1"/>
  <c r="BK201" i="9"/>
  <c r="J201" i="9" s="1"/>
  <c r="J66" i="9" s="1"/>
  <c r="BK205" i="9"/>
  <c r="J205" i="9" s="1"/>
  <c r="J68" i="9" s="1"/>
  <c r="BK207" i="9"/>
  <c r="J207" i="9" s="1"/>
  <c r="J69" i="9" s="1"/>
  <c r="BK168" i="10"/>
  <c r="J168" i="10" s="1"/>
  <c r="J66" i="10" s="1"/>
  <c r="BK159" i="14"/>
  <c r="J159" i="14" s="1"/>
  <c r="J64" i="14" s="1"/>
  <c r="BK218" i="4"/>
  <c r="J218" i="4" s="1"/>
  <c r="J69" i="4" s="1"/>
  <c r="BK215" i="5"/>
  <c r="J215" i="5" s="1"/>
  <c r="J70" i="5" s="1"/>
  <c r="BK223" i="5"/>
  <c r="J223" i="5" s="1"/>
  <c r="J74" i="5" s="1"/>
  <c r="BK215" i="4"/>
  <c r="J215" i="4" s="1"/>
  <c r="J67" i="4" s="1"/>
  <c r="BK225" i="5"/>
  <c r="J225" i="5" s="1"/>
  <c r="J75" i="5" s="1"/>
  <c r="BK186" i="6"/>
  <c r="J186" i="6"/>
  <c r="J63" i="6"/>
  <c r="BK173" i="8"/>
  <c r="J173" i="8" s="1"/>
  <c r="J66" i="8" s="1"/>
  <c r="BK159" i="11"/>
  <c r="J159" i="11"/>
  <c r="J64" i="11" s="1"/>
  <c r="BK159" i="12"/>
  <c r="J159" i="12" s="1"/>
  <c r="J64" i="12" s="1"/>
  <c r="BK158" i="13"/>
  <c r="J158" i="13" s="1"/>
  <c r="J64" i="13" s="1"/>
  <c r="BK189" i="6"/>
  <c r="J189" i="6" s="1"/>
  <c r="J65" i="6" s="1"/>
  <c r="BK184" i="7"/>
  <c r="J184" i="7"/>
  <c r="J63" i="7" s="1"/>
  <c r="BK213" i="5"/>
  <c r="J213" i="5" s="1"/>
  <c r="J69" i="5" s="1"/>
  <c r="BK219" i="5"/>
  <c r="J219" i="5" s="1"/>
  <c r="J72" i="5" s="1"/>
  <c r="BK225" i="4"/>
  <c r="J225" i="4" s="1"/>
  <c r="J72" i="4" s="1"/>
  <c r="BK201" i="5"/>
  <c r="J201" i="5" s="1"/>
  <c r="J63" i="5" s="1"/>
  <c r="BK221" i="5"/>
  <c r="J221" i="5" s="1"/>
  <c r="J73" i="5" s="1"/>
  <c r="BK187" i="7"/>
  <c r="J187" i="7"/>
  <c r="J65" i="7"/>
  <c r="BK198" i="9"/>
  <c r="J198" i="9" s="1"/>
  <c r="J64" i="9" s="1"/>
  <c r="BK203" i="9"/>
  <c r="J203" i="9"/>
  <c r="J67" i="9" s="1"/>
  <c r="BK302" i="16"/>
  <c r="J302" i="16"/>
  <c r="J75" i="16" s="1"/>
  <c r="F93" i="16"/>
  <c r="J54" i="16"/>
  <c r="E86" i="16"/>
  <c r="BE99" i="16"/>
  <c r="BE101" i="16"/>
  <c r="BE108" i="16"/>
  <c r="BE112" i="16"/>
  <c r="BE113" i="16"/>
  <c r="F92" i="16"/>
  <c r="BE100" i="16"/>
  <c r="BE105" i="16"/>
  <c r="J55" i="16"/>
  <c r="BE102" i="16"/>
  <c r="BE117" i="16"/>
  <c r="BE143" i="16"/>
  <c r="BE107" i="16"/>
  <c r="BE109" i="16"/>
  <c r="BE120" i="16"/>
  <c r="BE126" i="16"/>
  <c r="BE132" i="16"/>
  <c r="BE142" i="16"/>
  <c r="BE167" i="16"/>
  <c r="BE168" i="16"/>
  <c r="BE171" i="16"/>
  <c r="BE177" i="16"/>
  <c r="BE182" i="16"/>
  <c r="BE193" i="16"/>
  <c r="BE197" i="16"/>
  <c r="J52" i="16"/>
  <c r="BE104" i="16"/>
  <c r="BE111" i="16"/>
  <c r="BE114" i="16"/>
  <c r="BE119" i="16"/>
  <c r="BE125" i="16"/>
  <c r="BE129" i="16"/>
  <c r="BE138" i="16"/>
  <c r="BE141" i="16"/>
  <c r="BE145" i="16"/>
  <c r="BE146" i="16"/>
  <c r="BE147" i="16"/>
  <c r="BE149" i="16"/>
  <c r="BE150" i="16"/>
  <c r="BE157" i="16"/>
  <c r="BE159" i="16"/>
  <c r="BE163" i="16"/>
  <c r="BE164" i="16"/>
  <c r="BE169" i="16"/>
  <c r="BE176" i="16"/>
  <c r="BE181" i="16"/>
  <c r="BE201" i="16"/>
  <c r="BE203" i="16"/>
  <c r="BE115" i="16"/>
  <c r="BE124" i="16"/>
  <c r="BE140" i="16"/>
  <c r="BE152" i="16"/>
  <c r="BE179" i="16"/>
  <c r="BE184" i="16"/>
  <c r="BE198" i="16"/>
  <c r="BE206" i="16"/>
  <c r="BE208" i="16"/>
  <c r="BE215" i="16"/>
  <c r="BE229" i="16"/>
  <c r="BE127" i="16"/>
  <c r="BE130" i="16"/>
  <c r="BE137" i="16"/>
  <c r="BE139" i="16"/>
  <c r="BE144" i="16"/>
  <c r="BE118" i="16"/>
  <c r="BE121" i="16"/>
  <c r="BE123" i="16"/>
  <c r="BE131" i="16"/>
  <c r="BE133" i="16"/>
  <c r="BE136" i="16"/>
  <c r="BE148" i="16"/>
  <c r="BE153" i="16"/>
  <c r="BE155" i="16"/>
  <c r="BE156" i="16"/>
  <c r="BE158" i="16"/>
  <c r="BE162" i="16"/>
  <c r="BE172" i="16"/>
  <c r="BE173" i="16"/>
  <c r="BE189" i="16"/>
  <c r="BE202" i="16"/>
  <c r="BE214" i="16"/>
  <c r="BE223" i="16"/>
  <c r="BE225" i="16"/>
  <c r="BE230" i="16"/>
  <c r="BE236" i="16"/>
  <c r="BE103" i="16"/>
  <c r="BE188" i="16"/>
  <c r="BE195" i="16"/>
  <c r="BE205" i="16"/>
  <c r="BE231" i="16"/>
  <c r="BE233" i="16"/>
  <c r="BE244" i="16"/>
  <c r="BE248" i="16"/>
  <c r="BE252" i="16"/>
  <c r="BE254" i="16"/>
  <c r="BE262" i="16"/>
  <c r="BE264" i="16"/>
  <c r="BE282" i="16"/>
  <c r="BE110" i="16"/>
  <c r="BE116" i="16"/>
  <c r="BE278" i="16"/>
  <c r="BE281" i="16"/>
  <c r="BE284" i="16"/>
  <c r="BE290" i="16"/>
  <c r="BE292" i="16"/>
  <c r="BE303" i="16"/>
  <c r="BE307" i="16"/>
  <c r="BE309" i="16"/>
  <c r="BE310" i="16"/>
  <c r="BE226" i="16"/>
  <c r="BE232" i="16"/>
  <c r="BE242" i="16"/>
  <c r="BE250" i="16"/>
  <c r="BE265" i="16"/>
  <c r="BE266" i="16"/>
  <c r="BE269" i="16"/>
  <c r="BE279" i="16"/>
  <c r="BE280" i="16"/>
  <c r="BE287" i="16"/>
  <c r="BE295" i="16"/>
  <c r="BE308" i="16"/>
  <c r="BE166" i="16"/>
  <c r="BE180" i="16"/>
  <c r="BE187" i="16"/>
  <c r="BE190" i="16"/>
  <c r="BE196" i="16"/>
  <c r="BE199" i="16"/>
  <c r="BE200" i="16"/>
  <c r="BE204" i="16"/>
  <c r="BE207" i="16"/>
  <c r="BE209" i="16"/>
  <c r="BE210" i="16"/>
  <c r="BE213" i="16"/>
  <c r="BE221" i="16"/>
  <c r="BE228" i="16"/>
  <c r="BE234" i="16"/>
  <c r="BE240" i="16"/>
  <c r="BE246" i="16"/>
  <c r="BE253" i="16"/>
  <c r="BE255" i="16"/>
  <c r="BE263" i="16"/>
  <c r="BE268" i="16"/>
  <c r="BE273" i="16"/>
  <c r="BE275" i="16"/>
  <c r="BE285" i="16"/>
  <c r="BE299" i="16"/>
  <c r="BE122" i="16"/>
  <c r="BE128" i="16"/>
  <c r="BE134" i="16"/>
  <c r="BE135" i="16"/>
  <c r="BE151" i="16"/>
  <c r="BE154" i="16"/>
  <c r="BE160" i="16"/>
  <c r="BE161" i="16"/>
  <c r="BE165" i="16"/>
  <c r="BE170" i="16"/>
  <c r="BE174" i="16"/>
  <c r="BE175" i="16"/>
  <c r="BE178" i="16"/>
  <c r="BE185" i="16"/>
  <c r="BE186" i="16"/>
  <c r="BE192" i="16"/>
  <c r="BE194" i="16"/>
  <c r="BE216" i="16"/>
  <c r="BE217" i="16"/>
  <c r="BE218" i="16"/>
  <c r="BE219" i="16"/>
  <c r="BE222" i="16"/>
  <c r="BE224" i="16"/>
  <c r="BE235" i="16"/>
  <c r="BE238" i="16"/>
  <c r="BE256" i="16"/>
  <c r="BE257" i="16"/>
  <c r="BE258" i="16"/>
  <c r="BE260" i="16"/>
  <c r="BE267" i="16"/>
  <c r="BE270" i="16"/>
  <c r="BE271" i="16"/>
  <c r="BE272" i="16"/>
  <c r="BE274" i="16"/>
  <c r="BE276" i="16"/>
  <c r="BE283" i="16"/>
  <c r="BE286" i="16"/>
  <c r="BE288" i="16"/>
  <c r="BE289" i="16"/>
  <c r="BE291" i="16"/>
  <c r="BE297" i="16"/>
  <c r="BE301" i="16"/>
  <c r="BE305" i="16"/>
  <c r="BE306" i="16"/>
  <c r="BE92" i="15"/>
  <c r="F55" i="15"/>
  <c r="J85" i="15"/>
  <c r="BE94" i="15"/>
  <c r="BE98" i="15"/>
  <c r="BE109" i="15"/>
  <c r="E48" i="15"/>
  <c r="J55" i="15"/>
  <c r="BE97" i="15"/>
  <c r="BE100" i="15"/>
  <c r="BE105" i="15"/>
  <c r="J52" i="15"/>
  <c r="BE104" i="15"/>
  <c r="BE95" i="15"/>
  <c r="BE101" i="15"/>
  <c r="BE108" i="15"/>
  <c r="BE110" i="15"/>
  <c r="F54" i="15"/>
  <c r="BE96" i="15"/>
  <c r="BE102" i="15"/>
  <c r="BE103" i="15"/>
  <c r="BE106" i="15"/>
  <c r="BE107" i="15"/>
  <c r="BE118" i="15"/>
  <c r="BE121" i="15"/>
  <c r="BE124" i="15"/>
  <c r="BE126" i="15"/>
  <c r="BE128" i="15"/>
  <c r="BE129" i="15"/>
  <c r="BE137" i="15"/>
  <c r="BE142" i="15"/>
  <c r="BE143" i="15"/>
  <c r="BE150" i="15"/>
  <c r="BE164" i="15"/>
  <c r="BE166" i="15"/>
  <c r="BE176" i="15"/>
  <c r="BE180" i="15"/>
  <c r="BE131" i="15"/>
  <c r="BE133" i="15"/>
  <c r="BE134" i="15"/>
  <c r="BE136" i="15"/>
  <c r="BE138" i="15"/>
  <c r="BE139" i="15"/>
  <c r="BE140" i="15"/>
  <c r="BE141" i="15"/>
  <c r="BE147" i="15"/>
  <c r="BE148" i="15"/>
  <c r="BE149" i="15"/>
  <c r="BE151" i="15"/>
  <c r="BE154" i="15"/>
  <c r="BE155" i="15"/>
  <c r="BE157" i="15"/>
  <c r="BE159" i="15"/>
  <c r="BE162" i="15"/>
  <c r="BE168" i="15"/>
  <c r="BE192" i="15"/>
  <c r="BE196" i="15"/>
  <c r="BE112" i="15"/>
  <c r="BE127" i="15"/>
  <c r="BE194" i="15"/>
  <c r="BE195" i="15"/>
  <c r="BE197" i="15"/>
  <c r="BE199" i="15"/>
  <c r="BE201" i="15"/>
  <c r="BE115" i="15"/>
  <c r="BE116" i="15"/>
  <c r="BE120" i="15"/>
  <c r="BE123" i="15"/>
  <c r="BE132" i="15"/>
  <c r="BE144" i="15"/>
  <c r="BE146" i="15"/>
  <c r="BE198" i="15"/>
  <c r="BE200" i="15"/>
  <c r="BE202" i="15"/>
  <c r="BE203" i="15"/>
  <c r="BE93" i="15"/>
  <c r="BE111" i="15"/>
  <c r="BE113" i="15"/>
  <c r="BE114" i="15"/>
  <c r="BE117" i="15"/>
  <c r="BE119" i="15"/>
  <c r="BE122" i="15"/>
  <c r="BE125" i="15"/>
  <c r="BE130" i="15"/>
  <c r="BE135" i="15"/>
  <c r="BE145" i="15"/>
  <c r="BE152" i="15"/>
  <c r="BE153" i="15"/>
  <c r="BE156" i="15"/>
  <c r="BE170" i="15"/>
  <c r="BE172" i="15"/>
  <c r="BE174" i="15"/>
  <c r="BE178" i="15"/>
  <c r="BE179" i="15"/>
  <c r="BE181" i="15"/>
  <c r="BE182" i="15"/>
  <c r="BE183" i="15"/>
  <c r="BE184" i="15"/>
  <c r="BE185" i="15"/>
  <c r="BE186" i="15"/>
  <c r="BE187" i="15"/>
  <c r="BE189" i="15"/>
  <c r="BE190" i="15"/>
  <c r="BE191" i="15"/>
  <c r="BE204" i="15"/>
  <c r="E48" i="14"/>
  <c r="J52" i="14"/>
  <c r="F54" i="14"/>
  <c r="J54" i="14"/>
  <c r="F55" i="14"/>
  <c r="J55" i="14"/>
  <c r="BE90" i="14"/>
  <c r="BE91" i="14"/>
  <c r="BE92" i="14"/>
  <c r="BE93" i="14"/>
  <c r="BE95" i="14"/>
  <c r="BE96" i="14"/>
  <c r="BE97" i="14"/>
  <c r="BE98" i="14"/>
  <c r="BE99" i="14"/>
  <c r="BE100" i="14"/>
  <c r="BE101" i="14"/>
  <c r="BE102" i="14"/>
  <c r="BE103" i="14"/>
  <c r="BE104" i="14"/>
  <c r="BE105" i="14"/>
  <c r="BE106" i="14"/>
  <c r="BE107" i="14"/>
  <c r="BE108" i="14"/>
  <c r="BE109" i="14"/>
  <c r="BE110" i="14"/>
  <c r="BE111" i="14"/>
  <c r="BE112" i="14"/>
  <c r="BE113" i="14"/>
  <c r="BE114" i="14"/>
  <c r="BE115" i="14"/>
  <c r="BE116" i="14"/>
  <c r="BE117" i="14"/>
  <c r="BE118" i="14"/>
  <c r="BE119" i="14"/>
  <c r="BE120" i="14"/>
  <c r="BE121" i="14"/>
  <c r="BE122" i="14"/>
  <c r="BE123" i="14"/>
  <c r="BE124" i="14"/>
  <c r="BE125" i="14"/>
  <c r="BE126" i="14"/>
  <c r="BE127" i="14"/>
  <c r="BE128" i="14"/>
  <c r="BE129" i="14"/>
  <c r="BE130" i="14"/>
  <c r="BE131" i="14"/>
  <c r="BE132" i="14"/>
  <c r="BE133" i="14"/>
  <c r="BE134" i="14"/>
  <c r="BE135" i="14"/>
  <c r="BE136" i="14"/>
  <c r="BE137" i="14"/>
  <c r="BE138" i="14"/>
  <c r="BE139" i="14"/>
  <c r="BE140" i="14"/>
  <c r="BE141" i="14"/>
  <c r="BE142" i="14"/>
  <c r="BE143" i="14"/>
  <c r="BE144" i="14"/>
  <c r="BE145" i="14"/>
  <c r="BE146" i="14"/>
  <c r="BE148" i="14"/>
  <c r="BE149" i="14"/>
  <c r="BE150" i="14"/>
  <c r="BE151" i="14"/>
  <c r="BE152" i="14"/>
  <c r="BE153" i="14"/>
  <c r="BE154" i="14"/>
  <c r="BE155" i="14"/>
  <c r="BE156" i="14"/>
  <c r="BE157" i="14"/>
  <c r="BE158" i="14"/>
  <c r="BE160" i="14"/>
  <c r="BE162" i="14"/>
  <c r="BE164" i="14"/>
  <c r="BE166" i="14"/>
  <c r="BE168" i="14"/>
  <c r="BE170" i="14"/>
  <c r="BE172" i="14"/>
  <c r="BE174" i="14"/>
  <c r="BE176" i="14"/>
  <c r="BE178" i="14"/>
  <c r="BE180" i="14"/>
  <c r="BE182" i="14"/>
  <c r="BE183" i="14"/>
  <c r="BE184" i="14"/>
  <c r="BE185" i="14"/>
  <c r="BE187" i="14"/>
  <c r="BE188" i="14"/>
  <c r="BE189" i="14"/>
  <c r="BE190" i="14"/>
  <c r="BE191" i="14"/>
  <c r="BE192" i="14"/>
  <c r="BE193" i="14"/>
  <c r="BE194" i="14"/>
  <c r="BE195" i="14"/>
  <c r="BE196" i="14"/>
  <c r="BE197" i="14"/>
  <c r="BE198" i="14"/>
  <c r="F84" i="13"/>
  <c r="BE105" i="13"/>
  <c r="BE114" i="13"/>
  <c r="BE122" i="13"/>
  <c r="BE128" i="13"/>
  <c r="BE130" i="13"/>
  <c r="BE136" i="13"/>
  <c r="BE147" i="13"/>
  <c r="BE153" i="13"/>
  <c r="BE155" i="13"/>
  <c r="E48" i="13"/>
  <c r="BE91" i="13"/>
  <c r="BE104" i="13"/>
  <c r="BE110" i="13"/>
  <c r="BE112" i="13"/>
  <c r="BE124" i="13"/>
  <c r="BE126" i="13"/>
  <c r="BE131" i="13"/>
  <c r="BE134" i="13"/>
  <c r="BE135" i="13"/>
  <c r="BE141" i="13"/>
  <c r="BE148" i="13"/>
  <c r="BE151" i="13"/>
  <c r="BE156" i="13"/>
  <c r="BE167" i="13"/>
  <c r="J52" i="13"/>
  <c r="J55" i="13"/>
  <c r="BE90" i="13"/>
  <c r="BE96" i="13"/>
  <c r="BE100" i="13"/>
  <c r="BE101" i="13"/>
  <c r="BE113" i="13"/>
  <c r="BE140" i="13"/>
  <c r="BE150" i="13"/>
  <c r="BE152" i="13"/>
  <c r="BE173" i="13"/>
  <c r="BE175" i="13"/>
  <c r="BE179" i="13"/>
  <c r="BE181" i="13"/>
  <c r="BE183" i="13"/>
  <c r="BE186" i="13"/>
  <c r="BE188" i="13"/>
  <c r="BE189" i="13"/>
  <c r="BE191" i="13"/>
  <c r="F54" i="13"/>
  <c r="J83" i="13"/>
  <c r="BE93" i="13"/>
  <c r="BE95" i="13"/>
  <c r="BE97" i="13"/>
  <c r="BE109" i="13"/>
  <c r="BE117" i="13"/>
  <c r="BE119" i="13"/>
  <c r="BE121" i="13"/>
  <c r="BE123" i="13"/>
  <c r="BE132" i="13"/>
  <c r="BE139" i="13"/>
  <c r="BE142" i="13"/>
  <c r="BE184" i="13"/>
  <c r="BE192" i="13"/>
  <c r="BE193" i="13"/>
  <c r="BE92" i="13"/>
  <c r="BE99" i="13"/>
  <c r="BE108" i="13"/>
  <c r="BE115" i="13"/>
  <c r="BE116" i="13"/>
  <c r="BE118" i="13"/>
  <c r="BE120" i="13"/>
  <c r="BE125" i="13"/>
  <c r="BE138" i="13"/>
  <c r="BE144" i="13"/>
  <c r="BE145" i="13"/>
  <c r="BE154" i="13"/>
  <c r="BE157" i="13"/>
  <c r="BE159" i="13"/>
  <c r="BE161" i="13"/>
  <c r="BE163" i="13"/>
  <c r="BE169" i="13"/>
  <c r="BE182" i="13"/>
  <c r="BE187" i="13"/>
  <c r="BE190" i="13"/>
  <c r="BE194" i="13"/>
  <c r="BE196" i="13"/>
  <c r="BE98" i="13"/>
  <c r="BE102" i="13"/>
  <c r="BE103" i="13"/>
  <c r="BE106" i="13"/>
  <c r="BE107" i="13"/>
  <c r="BE111" i="13"/>
  <c r="BE127" i="13"/>
  <c r="BE129" i="13"/>
  <c r="BE133" i="13"/>
  <c r="BE137" i="13"/>
  <c r="BE143" i="13"/>
  <c r="BE149" i="13"/>
  <c r="BE165" i="13"/>
  <c r="BE171" i="13"/>
  <c r="BE177" i="13"/>
  <c r="BE195" i="13"/>
  <c r="BE197" i="13"/>
  <c r="E77" i="12"/>
  <c r="BE104" i="12"/>
  <c r="F54" i="12"/>
  <c r="F84" i="12"/>
  <c r="BE96" i="12"/>
  <c r="BE102" i="12"/>
  <c r="BE103" i="12"/>
  <c r="BE114" i="12"/>
  <c r="BE117" i="12"/>
  <c r="BE120" i="12"/>
  <c r="BE123" i="12"/>
  <c r="BE99" i="12"/>
  <c r="BE101" i="12"/>
  <c r="BE105" i="12"/>
  <c r="BE108" i="12"/>
  <c r="BE133" i="12"/>
  <c r="J52" i="12"/>
  <c r="J55" i="12"/>
  <c r="J83" i="12"/>
  <c r="BE97" i="12"/>
  <c r="BE106" i="12"/>
  <c r="BE107" i="12"/>
  <c r="BE111" i="12"/>
  <c r="BE112" i="12"/>
  <c r="BE118" i="12"/>
  <c r="BE129" i="12"/>
  <c r="BE131" i="12"/>
  <c r="BE135" i="12"/>
  <c r="BE137" i="12"/>
  <c r="BE142" i="12"/>
  <c r="BE143" i="12"/>
  <c r="BE150" i="12"/>
  <c r="BE154" i="12"/>
  <c r="BE158" i="12"/>
  <c r="BE170" i="12"/>
  <c r="BE172" i="12"/>
  <c r="BE185" i="12"/>
  <c r="BE194" i="12"/>
  <c r="BE90" i="12"/>
  <c r="BE91" i="12"/>
  <c r="BE100" i="12"/>
  <c r="BE109" i="12"/>
  <c r="BE115" i="12"/>
  <c r="BE119" i="12"/>
  <c r="BE124" i="12"/>
  <c r="BE125" i="12"/>
  <c r="BE126" i="12"/>
  <c r="BE128" i="12"/>
  <c r="BE136" i="12"/>
  <c r="BE138" i="12"/>
  <c r="BE139" i="12"/>
  <c r="BE141" i="12"/>
  <c r="BE144" i="12"/>
  <c r="BE148" i="12"/>
  <c r="BE149" i="12"/>
  <c r="BE151" i="12"/>
  <c r="BE153" i="12"/>
  <c r="BE160" i="12"/>
  <c r="BE162" i="12"/>
  <c r="BE166" i="12"/>
  <c r="BE174" i="12"/>
  <c r="BE180" i="12"/>
  <c r="BE182" i="12"/>
  <c r="BE183" i="12"/>
  <c r="BE188" i="12"/>
  <c r="BE191" i="12"/>
  <c r="BE193" i="12"/>
  <c r="BE195" i="12"/>
  <c r="BE155" i="12"/>
  <c r="BE157" i="12"/>
  <c r="BE164" i="12"/>
  <c r="BE176" i="12"/>
  <c r="BE184" i="12"/>
  <c r="BE187" i="12"/>
  <c r="BE190" i="12"/>
  <c r="BE192" i="12"/>
  <c r="BE92" i="12"/>
  <c r="BE93" i="12"/>
  <c r="BE95" i="12"/>
  <c r="BE98" i="12"/>
  <c r="BE113" i="12"/>
  <c r="BE121" i="12"/>
  <c r="BE122" i="12"/>
  <c r="BE127" i="12"/>
  <c r="BE130" i="12"/>
  <c r="BE132" i="12"/>
  <c r="BE134" i="12"/>
  <c r="BE140" i="12"/>
  <c r="BE145" i="12"/>
  <c r="BE146" i="12"/>
  <c r="BE152" i="12"/>
  <c r="BE168" i="12"/>
  <c r="BE178" i="12"/>
  <c r="BE189" i="12"/>
  <c r="BE110" i="12"/>
  <c r="BE116" i="12"/>
  <c r="BE156" i="12"/>
  <c r="BE196" i="12"/>
  <c r="BE197" i="12"/>
  <c r="BE198" i="12"/>
  <c r="J52" i="11"/>
  <c r="F55" i="11"/>
  <c r="J83" i="11"/>
  <c r="J84" i="11"/>
  <c r="BE90" i="11"/>
  <c r="BE91" i="11"/>
  <c r="BE93" i="11"/>
  <c r="BE96" i="11"/>
  <c r="BE97" i="11"/>
  <c r="BE98" i="11"/>
  <c r="BE100" i="11"/>
  <c r="BE112" i="11"/>
  <c r="BE119" i="11"/>
  <c r="BE120" i="11"/>
  <c r="BE131" i="11"/>
  <c r="BE132" i="11"/>
  <c r="BE134" i="11"/>
  <c r="BE135" i="11"/>
  <c r="BE136" i="11"/>
  <c r="BE137" i="11"/>
  <c r="BE138" i="11"/>
  <c r="BE139" i="11"/>
  <c r="BE142" i="11"/>
  <c r="BE149" i="11"/>
  <c r="BE155" i="11"/>
  <c r="BE160" i="11"/>
  <c r="BE162" i="11"/>
  <c r="BE172" i="11"/>
  <c r="BE182" i="11"/>
  <c r="BE184" i="11"/>
  <c r="BE193" i="11"/>
  <c r="BE197" i="11"/>
  <c r="BE198" i="11"/>
  <c r="E48" i="11"/>
  <c r="F54" i="11"/>
  <c r="BE92" i="11"/>
  <c r="BE95" i="11"/>
  <c r="BE101" i="11"/>
  <c r="BE103" i="11"/>
  <c r="BE104" i="11"/>
  <c r="BE105" i="11"/>
  <c r="BE106" i="11"/>
  <c r="BE107" i="11"/>
  <c r="BE108" i="11"/>
  <c r="BE117" i="11"/>
  <c r="BE118" i="11"/>
  <c r="BE127" i="11"/>
  <c r="BE130" i="11"/>
  <c r="BE133" i="11"/>
  <c r="BE140" i="11"/>
  <c r="BE141" i="11"/>
  <c r="BE143" i="11"/>
  <c r="BE147" i="11"/>
  <c r="BE152" i="11"/>
  <c r="BE154" i="11"/>
  <c r="BE156" i="11"/>
  <c r="BE164" i="11"/>
  <c r="BE166" i="11"/>
  <c r="BE180" i="11"/>
  <c r="BE183" i="11"/>
  <c r="BE185" i="11"/>
  <c r="BE188" i="11"/>
  <c r="BE189" i="11"/>
  <c r="BE190" i="11"/>
  <c r="BE191" i="11"/>
  <c r="BE192" i="11"/>
  <c r="BE195" i="11"/>
  <c r="BE99" i="11"/>
  <c r="BE102" i="11"/>
  <c r="BE109" i="11"/>
  <c r="BE110" i="11"/>
  <c r="BE111" i="11"/>
  <c r="BE113" i="11"/>
  <c r="BE114" i="11"/>
  <c r="BE115" i="11"/>
  <c r="BE116" i="11"/>
  <c r="BE121" i="11"/>
  <c r="BE122" i="11"/>
  <c r="BE123" i="11"/>
  <c r="BE124" i="11"/>
  <c r="BE125" i="11"/>
  <c r="BE126" i="11"/>
  <c r="BE128" i="11"/>
  <c r="BE129" i="11"/>
  <c r="BE144" i="11"/>
  <c r="BE145" i="11"/>
  <c r="BE146" i="11"/>
  <c r="BE150" i="11"/>
  <c r="BE151" i="11"/>
  <c r="BE153" i="11"/>
  <c r="BE157" i="11"/>
  <c r="BE158" i="11"/>
  <c r="BE168" i="11"/>
  <c r="BE170" i="11"/>
  <c r="BE174" i="11"/>
  <c r="BE176" i="11"/>
  <c r="BE178" i="11"/>
  <c r="BE187" i="11"/>
  <c r="BE194" i="11"/>
  <c r="BE196" i="11"/>
  <c r="F55" i="10"/>
  <c r="F86" i="10"/>
  <c r="BE94" i="10"/>
  <c r="BE102" i="10"/>
  <c r="BE105" i="10"/>
  <c r="BE108" i="10"/>
  <c r="BE109" i="10"/>
  <c r="BE119" i="10"/>
  <c r="BE124" i="10"/>
  <c r="BE125" i="10"/>
  <c r="BE126" i="10"/>
  <c r="BE129" i="10"/>
  <c r="BE131" i="10"/>
  <c r="BE132" i="10"/>
  <c r="BE134" i="10"/>
  <c r="BE135" i="10"/>
  <c r="BE140" i="10"/>
  <c r="BE147" i="10"/>
  <c r="BE153" i="10"/>
  <c r="BE155" i="10"/>
  <c r="BE156" i="10"/>
  <c r="BE161" i="10"/>
  <c r="BE162" i="10"/>
  <c r="BE169" i="10"/>
  <c r="BE171" i="10"/>
  <c r="BE175" i="10"/>
  <c r="BE181" i="10"/>
  <c r="BE187" i="10"/>
  <c r="BE190" i="10"/>
  <c r="BE192" i="10"/>
  <c r="BE193" i="10"/>
  <c r="BE194" i="10"/>
  <c r="BE198" i="10"/>
  <c r="BE200" i="10"/>
  <c r="BE216" i="10"/>
  <c r="BE217" i="10"/>
  <c r="BE218" i="10"/>
  <c r="E48" i="10"/>
  <c r="J52" i="10"/>
  <c r="J54" i="10"/>
  <c r="BE93" i="10"/>
  <c r="BE95" i="10"/>
  <c r="BE96" i="10"/>
  <c r="BE98" i="10"/>
  <c r="BE101" i="10"/>
  <c r="BE106" i="10"/>
  <c r="BE113" i="10"/>
  <c r="BE117" i="10"/>
  <c r="BE120" i="10"/>
  <c r="BE121" i="10"/>
  <c r="BE128" i="10"/>
  <c r="BE133" i="10"/>
  <c r="BE137" i="10"/>
  <c r="BE139" i="10"/>
  <c r="BE141" i="10"/>
  <c r="BE142" i="10"/>
  <c r="BE144" i="10"/>
  <c r="BE146" i="10"/>
  <c r="BE148" i="10"/>
  <c r="BE149" i="10"/>
  <c r="BE158" i="10"/>
  <c r="BE160" i="10"/>
  <c r="BE163" i="10"/>
  <c r="BE179" i="10"/>
  <c r="BE183" i="10"/>
  <c r="BE185" i="10"/>
  <c r="BE189" i="10"/>
  <c r="BE197" i="10"/>
  <c r="BE199" i="10"/>
  <c r="BE201" i="10"/>
  <c r="BE205" i="10"/>
  <c r="BE207" i="10"/>
  <c r="BE208" i="10"/>
  <c r="BE209" i="10"/>
  <c r="BE212" i="10"/>
  <c r="BE213" i="10"/>
  <c r="BE219" i="10"/>
  <c r="BE224" i="10"/>
  <c r="J55" i="10"/>
  <c r="BE97" i="10"/>
  <c r="BE99" i="10"/>
  <c r="BE103" i="10"/>
  <c r="BE104" i="10"/>
  <c r="BE107" i="10"/>
  <c r="BE110" i="10"/>
  <c r="BE111" i="10"/>
  <c r="BE112" i="10"/>
  <c r="BE114" i="10"/>
  <c r="BE115" i="10"/>
  <c r="BE116" i="10"/>
  <c r="BE118" i="10"/>
  <c r="BE122" i="10"/>
  <c r="BE123" i="10"/>
  <c r="BE127" i="10"/>
  <c r="BE130" i="10"/>
  <c r="BE136" i="10"/>
  <c r="BE138" i="10"/>
  <c r="BE143" i="10"/>
  <c r="BE145" i="10"/>
  <c r="BE150" i="10"/>
  <c r="BE151" i="10"/>
  <c r="BE152" i="10"/>
  <c r="BE154" i="10"/>
  <c r="BE159" i="10"/>
  <c r="BE164" i="10"/>
  <c r="BE166" i="10"/>
  <c r="BE173" i="10"/>
  <c r="BE177" i="10"/>
  <c r="BE191" i="10"/>
  <c r="BE195" i="10"/>
  <c r="BE196" i="10"/>
  <c r="BE202" i="10"/>
  <c r="BE203" i="10"/>
  <c r="BE204" i="10"/>
  <c r="BE211" i="10"/>
  <c r="BE214" i="10"/>
  <c r="BE215" i="10"/>
  <c r="BE220" i="10"/>
  <c r="BE221" i="10"/>
  <c r="BE222" i="10"/>
  <c r="BE223" i="10"/>
  <c r="BE225" i="10"/>
  <c r="BE106" i="9"/>
  <c r="BE110" i="9"/>
  <c r="BE121" i="9"/>
  <c r="BE128" i="9"/>
  <c r="BE111" i="9"/>
  <c r="BE120" i="9"/>
  <c r="BE131" i="9"/>
  <c r="J54" i="9"/>
  <c r="BE125" i="9"/>
  <c r="BE138" i="9"/>
  <c r="J86" i="9"/>
  <c r="BE103" i="9"/>
  <c r="BE109" i="9"/>
  <c r="BE113" i="9"/>
  <c r="BE116" i="9"/>
  <c r="BE122" i="9"/>
  <c r="BE123" i="9"/>
  <c r="BE130" i="9"/>
  <c r="BE137" i="9"/>
  <c r="BE143" i="9"/>
  <c r="F54" i="9"/>
  <c r="E82" i="9"/>
  <c r="BE97" i="9"/>
  <c r="BE101" i="9"/>
  <c r="BE118" i="9"/>
  <c r="BE127" i="9"/>
  <c r="BE129" i="9"/>
  <c r="BE140" i="9"/>
  <c r="BE142" i="9"/>
  <c r="BE145" i="9"/>
  <c r="BE146" i="9"/>
  <c r="BE147" i="9"/>
  <c r="BE149" i="9"/>
  <c r="J55" i="9"/>
  <c r="BE96" i="9"/>
  <c r="BE99" i="9"/>
  <c r="BE100" i="9"/>
  <c r="BE108" i="9"/>
  <c r="BE148" i="9"/>
  <c r="F55" i="9"/>
  <c r="BE98" i="9"/>
  <c r="BE104" i="9"/>
  <c r="BE112" i="9"/>
  <c r="BE114" i="9"/>
  <c r="BE115" i="9"/>
  <c r="BE126" i="9"/>
  <c r="BE134" i="9"/>
  <c r="BE136" i="9"/>
  <c r="BE139" i="9"/>
  <c r="BE152" i="9"/>
  <c r="BE155" i="9"/>
  <c r="BE159" i="9"/>
  <c r="BE161" i="9"/>
  <c r="BE163" i="9"/>
  <c r="BE165" i="9"/>
  <c r="BE167" i="9"/>
  <c r="BE173" i="9"/>
  <c r="BE174" i="9"/>
  <c r="BE175" i="9"/>
  <c r="BE150" i="9"/>
  <c r="BE151" i="9"/>
  <c r="BE157" i="9"/>
  <c r="BE158" i="9"/>
  <c r="BE162" i="9"/>
  <c r="BE164" i="9"/>
  <c r="BE168" i="9"/>
  <c r="BE170" i="9"/>
  <c r="BE177" i="9"/>
  <c r="BE178" i="9"/>
  <c r="BE180" i="9"/>
  <c r="BE181" i="9"/>
  <c r="BE182" i="9"/>
  <c r="BE183" i="9"/>
  <c r="BE187" i="9"/>
  <c r="BK172" i="8"/>
  <c r="J172" i="8" s="1"/>
  <c r="J65" i="8" s="1"/>
  <c r="BE95" i="9"/>
  <c r="BE184" i="9"/>
  <c r="BE185" i="9"/>
  <c r="BE189" i="9"/>
  <c r="BE193" i="9"/>
  <c r="BE222" i="9"/>
  <c r="BE250" i="9"/>
  <c r="BE251" i="9"/>
  <c r="BE258" i="9"/>
  <c r="BE261" i="9"/>
  <c r="BE263" i="9"/>
  <c r="BE264" i="9"/>
  <c r="BE269" i="9"/>
  <c r="BE270" i="9"/>
  <c r="BE196" i="9"/>
  <c r="BE202" i="9"/>
  <c r="BE208" i="9"/>
  <c r="BE210" i="9"/>
  <c r="BE212" i="9"/>
  <c r="BE214" i="9"/>
  <c r="BE220" i="9"/>
  <c r="BE224" i="9"/>
  <c r="BE226" i="9"/>
  <c r="BE230" i="9"/>
  <c r="BE238" i="9"/>
  <c r="BE242" i="9"/>
  <c r="BE247" i="9"/>
  <c r="BE248" i="9"/>
  <c r="BE253" i="9"/>
  <c r="BE259" i="9"/>
  <c r="BE262" i="9"/>
  <c r="BE267" i="9"/>
  <c r="BE271" i="9"/>
  <c r="BE186" i="9"/>
  <c r="BE188" i="9"/>
  <c r="BE190" i="9"/>
  <c r="BE192" i="9"/>
  <c r="BE194" i="9"/>
  <c r="BE195" i="9"/>
  <c r="BE197" i="9"/>
  <c r="BE199" i="9"/>
  <c r="BE204" i="9"/>
  <c r="BE206" i="9"/>
  <c r="BE216" i="9"/>
  <c r="BE218" i="9"/>
  <c r="BE234" i="9"/>
  <c r="BE240" i="9"/>
  <c r="BE249" i="9"/>
  <c r="BE254" i="9"/>
  <c r="BE255" i="9"/>
  <c r="BE266" i="9"/>
  <c r="BE268" i="9"/>
  <c r="BE105" i="9"/>
  <c r="BE107" i="9"/>
  <c r="BE117" i="9"/>
  <c r="BE119" i="9"/>
  <c r="BE124" i="9"/>
  <c r="BE132" i="9"/>
  <c r="BE133" i="9"/>
  <c r="BE135" i="9"/>
  <c r="BE141" i="9"/>
  <c r="BE144" i="9"/>
  <c r="BE153" i="9"/>
  <c r="BE154" i="9"/>
  <c r="BE156" i="9"/>
  <c r="BE160" i="9"/>
  <c r="BE166" i="9"/>
  <c r="BE169" i="9"/>
  <c r="BE171" i="9"/>
  <c r="BE172" i="9"/>
  <c r="BE176" i="9"/>
  <c r="BE179" i="9"/>
  <c r="BE228" i="9"/>
  <c r="BE232" i="9"/>
  <c r="BE236" i="9"/>
  <c r="BE244" i="9"/>
  <c r="BE246" i="9"/>
  <c r="BE252" i="9"/>
  <c r="BE256" i="9"/>
  <c r="BE260" i="9"/>
  <c r="BE265" i="9"/>
  <c r="J52" i="8"/>
  <c r="J54" i="8"/>
  <c r="J55" i="8"/>
  <c r="E77" i="8"/>
  <c r="BE90" i="8"/>
  <c r="BE91" i="8"/>
  <c r="BE94" i="8"/>
  <c r="BE98" i="8"/>
  <c r="BE99" i="8"/>
  <c r="BE100" i="8"/>
  <c r="BE101" i="8"/>
  <c r="BE104" i="8"/>
  <c r="BE107" i="8"/>
  <c r="BE109" i="8"/>
  <c r="BE110" i="8"/>
  <c r="BE111" i="8"/>
  <c r="BE113" i="8"/>
  <c r="BE114" i="8"/>
  <c r="BE117" i="8"/>
  <c r="BE118" i="8"/>
  <c r="BE120" i="8"/>
  <c r="BE121" i="8"/>
  <c r="BE123" i="8"/>
  <c r="BE128" i="8"/>
  <c r="BE131" i="8"/>
  <c r="BE132" i="8"/>
  <c r="BE133" i="8"/>
  <c r="BE134" i="8"/>
  <c r="BE135" i="8"/>
  <c r="BE138" i="8"/>
  <c r="BE142" i="8"/>
  <c r="BE144" i="8"/>
  <c r="BE147" i="8"/>
  <c r="BE148" i="8"/>
  <c r="BE149" i="8"/>
  <c r="BE150" i="8"/>
  <c r="BE151" i="8"/>
  <c r="BE152" i="8"/>
  <c r="BE154" i="8"/>
  <c r="BE160" i="8"/>
  <c r="BE163" i="8"/>
  <c r="BE167" i="8"/>
  <c r="BE168" i="8"/>
  <c r="BE174" i="8"/>
  <c r="BE176" i="8"/>
  <c r="BE177" i="8"/>
  <c r="BE179" i="8"/>
  <c r="BE180" i="8"/>
  <c r="BE181" i="8"/>
  <c r="BE182" i="8"/>
  <c r="BE183" i="8"/>
  <c r="BE184" i="8"/>
  <c r="BE185" i="8"/>
  <c r="BE186" i="8"/>
  <c r="F54" i="8"/>
  <c r="F55" i="8"/>
  <c r="BE92" i="8"/>
  <c r="BE93" i="8"/>
  <c r="BE95" i="8"/>
  <c r="BE96" i="8"/>
  <c r="BE102" i="8"/>
  <c r="BE103" i="8"/>
  <c r="BE105" i="8"/>
  <c r="BE106" i="8"/>
  <c r="BE108" i="8"/>
  <c r="BE112" i="8"/>
  <c r="BE115" i="8"/>
  <c r="BE116" i="8"/>
  <c r="BE119" i="8"/>
  <c r="BE122" i="8"/>
  <c r="BE124" i="8"/>
  <c r="BE125" i="8"/>
  <c r="BE126" i="8"/>
  <c r="BE127" i="8"/>
  <c r="BE129" i="8"/>
  <c r="BE130" i="8"/>
  <c r="BE136" i="8"/>
  <c r="BE137" i="8"/>
  <c r="BE139" i="8"/>
  <c r="BE140" i="8"/>
  <c r="BE141" i="8"/>
  <c r="BE143" i="8"/>
  <c r="BE145" i="8"/>
  <c r="BE146" i="8"/>
  <c r="BE153" i="8"/>
  <c r="BE155" i="8"/>
  <c r="BE156" i="8"/>
  <c r="BE157" i="8"/>
  <c r="BE158" i="8"/>
  <c r="BE159" i="8"/>
  <c r="BE161" i="8"/>
  <c r="BE162" i="8"/>
  <c r="BE165" i="8"/>
  <c r="BE166" i="8"/>
  <c r="BE169" i="8"/>
  <c r="BE171" i="8"/>
  <c r="BE178" i="8"/>
  <c r="E80" i="7"/>
  <c r="BE101" i="7"/>
  <c r="BE105" i="7"/>
  <c r="BE128" i="7"/>
  <c r="BE131" i="7"/>
  <c r="BE141" i="7"/>
  <c r="BE142" i="7"/>
  <c r="BE146" i="7"/>
  <c r="BE148" i="7"/>
  <c r="BE160" i="7"/>
  <c r="F54" i="7"/>
  <c r="J55" i="7"/>
  <c r="J84" i="7"/>
  <c r="BE94" i="7"/>
  <c r="BE98" i="7"/>
  <c r="BE102" i="7"/>
  <c r="BE120" i="7"/>
  <c r="BE121" i="7"/>
  <c r="BE126" i="7"/>
  <c r="BE134" i="7"/>
  <c r="BE149" i="7"/>
  <c r="BE151" i="7"/>
  <c r="BE158" i="7"/>
  <c r="BE161" i="7"/>
  <c r="BE162" i="7"/>
  <c r="BE164" i="7"/>
  <c r="BE165" i="7"/>
  <c r="BE167" i="7"/>
  <c r="BE169" i="7"/>
  <c r="BE177" i="7"/>
  <c r="BE183" i="7"/>
  <c r="BE195" i="7"/>
  <c r="BE203" i="7"/>
  <c r="BE204" i="7"/>
  <c r="BE206" i="7"/>
  <c r="BE208" i="7"/>
  <c r="J54" i="7"/>
  <c r="F87" i="7"/>
  <c r="BE95" i="7"/>
  <c r="BE97" i="7"/>
  <c r="BE106" i="7"/>
  <c r="BE107" i="7"/>
  <c r="BE113" i="7"/>
  <c r="BE116" i="7"/>
  <c r="BE117" i="7"/>
  <c r="BE127" i="7"/>
  <c r="BE132" i="7"/>
  <c r="BE137" i="7"/>
  <c r="BE153" i="7"/>
  <c r="BE159" i="7"/>
  <c r="BE168" i="7"/>
  <c r="BE174" i="7"/>
  <c r="BE180" i="7"/>
  <c r="BE191" i="7"/>
  <c r="BE192" i="7"/>
  <c r="BE200" i="7"/>
  <c r="BE207" i="7"/>
  <c r="BE211" i="7"/>
  <c r="BE213" i="7"/>
  <c r="BE215" i="7"/>
  <c r="BE216" i="7"/>
  <c r="BE218" i="7"/>
  <c r="BE220" i="7"/>
  <c r="BE93" i="7"/>
  <c r="BE103" i="7"/>
  <c r="BE114" i="7"/>
  <c r="BE115" i="7"/>
  <c r="BE122" i="7"/>
  <c r="BE124" i="7"/>
  <c r="BE125" i="7"/>
  <c r="BE130" i="7"/>
  <c r="BE136" i="7"/>
  <c r="BE138" i="7"/>
  <c r="BE144" i="7"/>
  <c r="BE145" i="7"/>
  <c r="BE154" i="7"/>
  <c r="BE156" i="7"/>
  <c r="BE157" i="7"/>
  <c r="BE171" i="7"/>
  <c r="BE172" i="7"/>
  <c r="BE173" i="7"/>
  <c r="BE175" i="7"/>
  <c r="BE178" i="7"/>
  <c r="BE185" i="7"/>
  <c r="BE188" i="7"/>
  <c r="BE201" i="7"/>
  <c r="BE212" i="7"/>
  <c r="BE214" i="7"/>
  <c r="BE217" i="7"/>
  <c r="BE96" i="7"/>
  <c r="BE99" i="7"/>
  <c r="BE104" i="7"/>
  <c r="BE108" i="7"/>
  <c r="BE109" i="7"/>
  <c r="BE110" i="7"/>
  <c r="BE111" i="7"/>
  <c r="BE112" i="7"/>
  <c r="BE118" i="7"/>
  <c r="BE119" i="7"/>
  <c r="BE123" i="7"/>
  <c r="BE129" i="7"/>
  <c r="BE133" i="7"/>
  <c r="BE135" i="7"/>
  <c r="BE139" i="7"/>
  <c r="BE140" i="7"/>
  <c r="BE143" i="7"/>
  <c r="BE147" i="7"/>
  <c r="BE150" i="7"/>
  <c r="BE152" i="7"/>
  <c r="BE155" i="7"/>
  <c r="BE163" i="7"/>
  <c r="BE166" i="7"/>
  <c r="BE170" i="7"/>
  <c r="BE176" i="7"/>
  <c r="BE179" i="7"/>
  <c r="BE181" i="7"/>
  <c r="BE182" i="7"/>
  <c r="BE190" i="7"/>
  <c r="BE193" i="7"/>
  <c r="BE196" i="7"/>
  <c r="BE198" i="7"/>
  <c r="BE202" i="7"/>
  <c r="BE205" i="7"/>
  <c r="BE209" i="7"/>
  <c r="BE219" i="7"/>
  <c r="BE221" i="7"/>
  <c r="BE222" i="7"/>
  <c r="F84" i="6"/>
  <c r="BE97" i="6"/>
  <c r="BE119" i="6"/>
  <c r="BE121" i="6"/>
  <c r="BE129" i="6"/>
  <c r="BE133" i="6"/>
  <c r="BE139" i="6"/>
  <c r="BE144" i="6"/>
  <c r="BE148" i="6"/>
  <c r="BE150" i="6"/>
  <c r="BE142" i="6"/>
  <c r="BE143" i="6"/>
  <c r="BE153" i="6"/>
  <c r="BE155" i="6"/>
  <c r="BE158" i="6"/>
  <c r="BE167" i="6"/>
  <c r="BE140" i="6"/>
  <c r="BE146" i="6"/>
  <c r="BE152" i="6"/>
  <c r="BE157" i="6"/>
  <c r="BE159" i="6"/>
  <c r="BE161" i="6"/>
  <c r="BE163" i="6"/>
  <c r="E48" i="6"/>
  <c r="J85" i="6"/>
  <c r="BE99" i="6"/>
  <c r="BE102" i="6"/>
  <c r="BE103" i="6"/>
  <c r="BE108" i="6"/>
  <c r="BE120" i="6"/>
  <c r="BE125" i="6"/>
  <c r="BE172" i="6"/>
  <c r="BE175" i="6"/>
  <c r="F55" i="6"/>
  <c r="J84" i="6"/>
  <c r="BE93" i="6"/>
  <c r="BE95" i="6"/>
  <c r="BE101" i="6"/>
  <c r="BE183" i="6"/>
  <c r="BE206" i="6"/>
  <c r="BE210" i="6"/>
  <c r="BE117" i="6"/>
  <c r="BE118" i="6"/>
  <c r="BE122" i="6"/>
  <c r="BE124" i="6"/>
  <c r="BE126" i="6"/>
  <c r="BE132" i="6"/>
  <c r="BE147" i="6"/>
  <c r="BE149" i="6"/>
  <c r="BE151" i="6"/>
  <c r="BE177" i="6"/>
  <c r="BE182" i="6"/>
  <c r="BE184" i="6"/>
  <c r="BE185" i="6"/>
  <c r="BE190" i="6"/>
  <c r="BE198" i="6"/>
  <c r="BE220" i="6"/>
  <c r="BE96" i="6"/>
  <c r="BE114" i="6"/>
  <c r="BE136" i="6"/>
  <c r="BE138" i="6"/>
  <c r="BE226" i="6"/>
  <c r="BE107" i="6"/>
  <c r="BE160" i="6"/>
  <c r="BE162" i="6"/>
  <c r="BE164" i="6"/>
  <c r="BE115" i="6"/>
  <c r="BE127" i="6"/>
  <c r="BE168" i="6"/>
  <c r="BE178" i="6"/>
  <c r="BE123" i="6"/>
  <c r="BE131" i="6"/>
  <c r="BE135" i="6"/>
  <c r="BE145" i="6"/>
  <c r="BE166" i="6"/>
  <c r="BE170" i="6"/>
  <c r="BE173" i="6"/>
  <c r="BE181" i="6"/>
  <c r="BE104" i="6"/>
  <c r="BE110" i="6"/>
  <c r="BE134" i="6"/>
  <c r="BE154" i="6"/>
  <c r="BE169" i="6"/>
  <c r="BE194" i="6"/>
  <c r="BE202" i="6"/>
  <c r="BE212" i="6"/>
  <c r="BE234" i="6"/>
  <c r="J82" i="6"/>
  <c r="BE91" i="6"/>
  <c r="BE94" i="6"/>
  <c r="BE100" i="6"/>
  <c r="BE228" i="6"/>
  <c r="BE229" i="6"/>
  <c r="BE230" i="6"/>
  <c r="BE239" i="6"/>
  <c r="BE240" i="6"/>
  <c r="BE257" i="6"/>
  <c r="BE105" i="6"/>
  <c r="BE174" i="6"/>
  <c r="BE187" i="6"/>
  <c r="BE192" i="6"/>
  <c r="BE222" i="6"/>
  <c r="BE227" i="6"/>
  <c r="BE232" i="6"/>
  <c r="BE233" i="6"/>
  <c r="BE235" i="6"/>
  <c r="BE238" i="6"/>
  <c r="BE242" i="6"/>
  <c r="BE243" i="6"/>
  <c r="BE245" i="6"/>
  <c r="BE250" i="6"/>
  <c r="BE251" i="6"/>
  <c r="BE253" i="6"/>
  <c r="BE92" i="6"/>
  <c r="BE176" i="6"/>
  <c r="BE179" i="6"/>
  <c r="BE180" i="6"/>
  <c r="BE196" i="6"/>
  <c r="BE200" i="6"/>
  <c r="BE204" i="6"/>
  <c r="BE208" i="6"/>
  <c r="BE216" i="6"/>
  <c r="BE218" i="6"/>
  <c r="BE237" i="6"/>
  <c r="BE246" i="6"/>
  <c r="BE248" i="6"/>
  <c r="BE256" i="6"/>
  <c r="BE106" i="6"/>
  <c r="BE109" i="6"/>
  <c r="BE111" i="6"/>
  <c r="BE112" i="6"/>
  <c r="BE113" i="6"/>
  <c r="BE116" i="6"/>
  <c r="BE128" i="6"/>
  <c r="BE130" i="6"/>
  <c r="BE137" i="6"/>
  <c r="BE141" i="6"/>
  <c r="BE156" i="6"/>
  <c r="BE165" i="6"/>
  <c r="BE171" i="6"/>
  <c r="BE214" i="6"/>
  <c r="BE221" i="6"/>
  <c r="BE224" i="6"/>
  <c r="BE225" i="6"/>
  <c r="BE231" i="6"/>
  <c r="BE236" i="6"/>
  <c r="BE241" i="6"/>
  <c r="BE247" i="6"/>
  <c r="BE249" i="6"/>
  <c r="BE252" i="6"/>
  <c r="BE254" i="6"/>
  <c r="BE255" i="6"/>
  <c r="J55" i="5"/>
  <c r="J94" i="5"/>
  <c r="BE103" i="5"/>
  <c r="E48" i="5"/>
  <c r="F54" i="5"/>
  <c r="BE258" i="5"/>
  <c r="BE282" i="5"/>
  <c r="J52" i="5"/>
  <c r="BE101" i="5"/>
  <c r="BE102" i="5"/>
  <c r="BE104" i="5"/>
  <c r="BE105" i="5"/>
  <c r="BE109" i="5"/>
  <c r="BE110" i="5"/>
  <c r="BE111" i="5"/>
  <c r="BE116" i="5"/>
  <c r="BE119" i="5"/>
  <c r="BE120" i="5"/>
  <c r="BE121" i="5"/>
  <c r="BE122" i="5"/>
  <c r="BE123" i="5"/>
  <c r="BE124" i="5"/>
  <c r="BE125" i="5"/>
  <c r="BE126" i="5"/>
  <c r="BE127" i="5"/>
  <c r="BE128" i="5"/>
  <c r="BE130" i="5"/>
  <c r="BE132" i="5"/>
  <c r="BE133" i="5"/>
  <c r="BE139" i="5"/>
  <c r="BE140" i="5"/>
  <c r="BE141" i="5"/>
  <c r="BE146" i="5"/>
  <c r="BE148" i="5"/>
  <c r="BE151" i="5"/>
  <c r="BE153" i="5"/>
  <c r="BE154" i="5"/>
  <c r="BE159" i="5"/>
  <c r="BE173" i="5"/>
  <c r="BE179" i="5"/>
  <c r="BE192" i="5"/>
  <c r="BE202" i="5"/>
  <c r="BE205" i="5"/>
  <c r="BE214" i="5"/>
  <c r="BE228" i="5"/>
  <c r="BE232" i="5"/>
  <c r="BE234" i="5"/>
  <c r="BE246" i="5"/>
  <c r="BE248" i="5"/>
  <c r="BE252" i="5"/>
  <c r="BE263" i="5"/>
  <c r="BE265" i="5"/>
  <c r="BE267" i="5"/>
  <c r="BE268" i="5"/>
  <c r="BE269" i="5"/>
  <c r="BE270" i="5"/>
  <c r="BE271" i="5"/>
  <c r="BE276" i="5"/>
  <c r="BE279" i="5"/>
  <c r="BE131" i="5"/>
  <c r="BE135" i="5"/>
  <c r="BE136" i="5"/>
  <c r="BE137" i="5"/>
  <c r="BE143" i="5"/>
  <c r="BE145" i="5"/>
  <c r="BE158" i="5"/>
  <c r="BE161" i="5"/>
  <c r="BE164" i="5"/>
  <c r="BE166" i="5"/>
  <c r="BE169" i="5"/>
  <c r="BE174" i="5"/>
  <c r="BE175" i="5"/>
  <c r="BE177" i="5"/>
  <c r="BE182" i="5"/>
  <c r="BE184" i="5"/>
  <c r="BE185" i="5"/>
  <c r="BE187" i="5"/>
  <c r="BE190" i="5"/>
  <c r="BE191" i="5"/>
  <c r="BE212" i="5"/>
  <c r="BE220" i="5"/>
  <c r="BE224" i="5"/>
  <c r="BE238" i="5"/>
  <c r="BE244" i="5"/>
  <c r="BE249" i="5"/>
  <c r="BE250" i="5"/>
  <c r="BE255" i="5"/>
  <c r="BE256" i="5"/>
  <c r="BE260" i="5"/>
  <c r="BE274" i="5"/>
  <c r="BE277" i="5"/>
  <c r="BE117" i="5"/>
  <c r="BE129" i="5"/>
  <c r="BE134" i="5"/>
  <c r="BE144" i="5"/>
  <c r="BE147" i="5"/>
  <c r="BE149" i="5"/>
  <c r="BE150" i="5"/>
  <c r="BE155" i="5"/>
  <c r="BE156" i="5"/>
  <c r="BE162" i="5"/>
  <c r="BE165" i="5"/>
  <c r="BE168" i="5"/>
  <c r="BE181" i="5"/>
  <c r="BE183" i="5"/>
  <c r="BE188" i="5"/>
  <c r="BE189" i="5"/>
  <c r="BE193" i="5"/>
  <c r="BE195" i="5"/>
  <c r="BE196" i="5"/>
  <c r="BE208" i="5"/>
  <c r="BE216" i="5"/>
  <c r="BE218" i="5"/>
  <c r="BE226" i="5"/>
  <c r="BE257" i="5"/>
  <c r="BE259" i="5"/>
  <c r="BE266" i="5"/>
  <c r="BE273" i="5"/>
  <c r="BE275" i="5"/>
  <c r="BE278" i="5"/>
  <c r="BE280" i="5"/>
  <c r="BE284" i="5"/>
  <c r="F55" i="5"/>
  <c r="BE106" i="5"/>
  <c r="BE107" i="5"/>
  <c r="BE112" i="5"/>
  <c r="BE113" i="5"/>
  <c r="BE114" i="5"/>
  <c r="BE115" i="5"/>
  <c r="BE118" i="5"/>
  <c r="BE138" i="5"/>
  <c r="BE142" i="5"/>
  <c r="BE152" i="5"/>
  <c r="BE157" i="5"/>
  <c r="BE160" i="5"/>
  <c r="BE163" i="5"/>
  <c r="BE167" i="5"/>
  <c r="BE170" i="5"/>
  <c r="BE171" i="5"/>
  <c r="BE172" i="5"/>
  <c r="BE176" i="5"/>
  <c r="BE178" i="5"/>
  <c r="BE180" i="5"/>
  <c r="BE186" i="5"/>
  <c r="BE194" i="5"/>
  <c r="BE197" i="5"/>
  <c r="BE198" i="5"/>
  <c r="BE199" i="5"/>
  <c r="BE200" i="5"/>
  <c r="BE206" i="5"/>
  <c r="BE210" i="5"/>
  <c r="BE222" i="5"/>
  <c r="BE230" i="5"/>
  <c r="BE236" i="5"/>
  <c r="BE240" i="5"/>
  <c r="BE242" i="5"/>
  <c r="BE253" i="5"/>
  <c r="BE254" i="5"/>
  <c r="BE261" i="5"/>
  <c r="BE262" i="5"/>
  <c r="BE264" i="5"/>
  <c r="BE281" i="5"/>
  <c r="BE283" i="5"/>
  <c r="BE285" i="5"/>
  <c r="BE104" i="4"/>
  <c r="BE122" i="4"/>
  <c r="BE131" i="4"/>
  <c r="BE141" i="4"/>
  <c r="BE109" i="4"/>
  <c r="BE115" i="4"/>
  <c r="BE132" i="4"/>
  <c r="BE135" i="4"/>
  <c r="BE155" i="4"/>
  <c r="BE100" i="4"/>
  <c r="BE114" i="4"/>
  <c r="BE116" i="4"/>
  <c r="BE117" i="4"/>
  <c r="BE125" i="4"/>
  <c r="BE128" i="4"/>
  <c r="BE129" i="4"/>
  <c r="BE139" i="4"/>
  <c r="BE147" i="4"/>
  <c r="BE152" i="4"/>
  <c r="BE138" i="4"/>
  <c r="BE140" i="4"/>
  <c r="BE156" i="4"/>
  <c r="BE170" i="4"/>
  <c r="BE177" i="4"/>
  <c r="BE180" i="4"/>
  <c r="J55" i="4"/>
  <c r="F91" i="4"/>
  <c r="BE98" i="4"/>
  <c r="BE101" i="4"/>
  <c r="BE106" i="4"/>
  <c r="BE111" i="4"/>
  <c r="BE113" i="4"/>
  <c r="BE182" i="4"/>
  <c r="BE188" i="4"/>
  <c r="BE191" i="4"/>
  <c r="J89" i="4"/>
  <c r="BE142" i="4"/>
  <c r="BE144" i="4"/>
  <c r="BE145" i="4"/>
  <c r="BE148" i="4"/>
  <c r="BE154" i="4"/>
  <c r="BE158" i="4"/>
  <c r="BE159" i="4"/>
  <c r="BE160" i="4"/>
  <c r="BE161" i="4"/>
  <c r="BE163" i="4"/>
  <c r="BE164" i="4"/>
  <c r="BE165" i="4"/>
  <c r="BE166" i="4"/>
  <c r="BE167" i="4"/>
  <c r="BE168" i="4"/>
  <c r="BE169" i="4"/>
  <c r="BE175" i="4"/>
  <c r="BE196" i="4"/>
  <c r="BE200" i="4"/>
  <c r="BE206" i="4"/>
  <c r="BE221" i="4"/>
  <c r="BE224" i="4"/>
  <c r="E48" i="4"/>
  <c r="J91" i="4"/>
  <c r="BE103" i="4"/>
  <c r="BE112" i="4"/>
  <c r="BE124" i="4"/>
  <c r="BE178" i="4"/>
  <c r="BE184" i="4"/>
  <c r="BE187" i="4"/>
  <c r="BE201" i="4"/>
  <c r="BE202" i="4"/>
  <c r="BE203" i="4"/>
  <c r="BE205" i="4"/>
  <c r="BE208" i="4"/>
  <c r="BE216" i="4"/>
  <c r="BE222" i="4"/>
  <c r="BE226" i="4"/>
  <c r="BE232" i="4"/>
  <c r="F92" i="4"/>
  <c r="BE107" i="4"/>
  <c r="BE127" i="4"/>
  <c r="BE130" i="4"/>
  <c r="BE212" i="4"/>
  <c r="BE214" i="4"/>
  <c r="BE238" i="4"/>
  <c r="BE247" i="4"/>
  <c r="BE99" i="4"/>
  <c r="BE133" i="4"/>
  <c r="BE136" i="4"/>
  <c r="BE146" i="4"/>
  <c r="BE149" i="4"/>
  <c r="BE150" i="4"/>
  <c r="BE151" i="4"/>
  <c r="BE228" i="4"/>
  <c r="BE236" i="4"/>
  <c r="BE243" i="4"/>
  <c r="BE244" i="4"/>
  <c r="BE249" i="4"/>
  <c r="BE123" i="4"/>
  <c r="BE194" i="4"/>
  <c r="BE204" i="4"/>
  <c r="BE242" i="4"/>
  <c r="BE118" i="4"/>
  <c r="BE119" i="4"/>
  <c r="BE120" i="4"/>
  <c r="BE126" i="4"/>
  <c r="BE137" i="4"/>
  <c r="BE143" i="4"/>
  <c r="BE153" i="4"/>
  <c r="BE157" i="4"/>
  <c r="BE162" i="4"/>
  <c r="BE173" i="4"/>
  <c r="BE174" i="4"/>
  <c r="BE176" i="4"/>
  <c r="BE183" i="4"/>
  <c r="BE185" i="4"/>
  <c r="BE190" i="4"/>
  <c r="BE195" i="4"/>
  <c r="BE199" i="4"/>
  <c r="BE209" i="4"/>
  <c r="BE210" i="4"/>
  <c r="BE219" i="4"/>
  <c r="BE234" i="4"/>
  <c r="BE240" i="4"/>
  <c r="BE258" i="4"/>
  <c r="BE278" i="4"/>
  <c r="BE279" i="4"/>
  <c r="BE280" i="4"/>
  <c r="BE172" i="4"/>
  <c r="BE181" i="4"/>
  <c r="BE192" i="4"/>
  <c r="BE230" i="4"/>
  <c r="BE251" i="4"/>
  <c r="BE253" i="4"/>
  <c r="BE254" i="4"/>
  <c r="BE263" i="4"/>
  <c r="BE264" i="4"/>
  <c r="BE265" i="4"/>
  <c r="BE275" i="4"/>
  <c r="BE110" i="4"/>
  <c r="BE121" i="4"/>
  <c r="BE134" i="4"/>
  <c r="BE171" i="4"/>
  <c r="BE179" i="4"/>
  <c r="BE186" i="4"/>
  <c r="BE193" i="4"/>
  <c r="BE211" i="4"/>
  <c r="BE213" i="4"/>
  <c r="BE246" i="4"/>
  <c r="BE248" i="4"/>
  <c r="BE250" i="4"/>
  <c r="BE252" i="4"/>
  <c r="BE255" i="4"/>
  <c r="BE256" i="4"/>
  <c r="BE261" i="4"/>
  <c r="BE262" i="4"/>
  <c r="BE267" i="4"/>
  <c r="BE268" i="4"/>
  <c r="BE270" i="4"/>
  <c r="BE271" i="4"/>
  <c r="BE273" i="4"/>
  <c r="BE102" i="4"/>
  <c r="BE276" i="4"/>
  <c r="BE277" i="4"/>
  <c r="BE281" i="4"/>
  <c r="BE282" i="4"/>
  <c r="BE284" i="4"/>
  <c r="BE108" i="4"/>
  <c r="BE257" i="4"/>
  <c r="BE259" i="4"/>
  <c r="BE260" i="4"/>
  <c r="BE269" i="4"/>
  <c r="BE272" i="4"/>
  <c r="BE274" i="4"/>
  <c r="BE283" i="4"/>
  <c r="J54" i="3"/>
  <c r="BE97" i="3"/>
  <c r="BE110" i="3"/>
  <c r="BE114" i="3"/>
  <c r="BE137" i="3"/>
  <c r="BE153" i="3"/>
  <c r="BE155" i="3"/>
  <c r="BE165" i="3"/>
  <c r="BE167" i="3"/>
  <c r="BE171" i="3"/>
  <c r="BE177" i="3"/>
  <c r="BE182" i="3"/>
  <c r="BE187" i="3"/>
  <c r="BE105" i="3"/>
  <c r="BE113" i="3"/>
  <c r="BE115" i="3"/>
  <c r="BE116" i="3"/>
  <c r="BE118" i="3"/>
  <c r="BE131" i="3"/>
  <c r="BE132" i="3"/>
  <c r="BE162" i="3"/>
  <c r="BE163" i="3"/>
  <c r="BE179" i="3"/>
  <c r="BE185" i="3"/>
  <c r="BE188" i="3"/>
  <c r="J89" i="2"/>
  <c r="J61" i="2" s="1"/>
  <c r="F54" i="3"/>
  <c r="J88" i="3"/>
  <c r="BE102" i="3"/>
  <c r="BE106" i="3"/>
  <c r="BE111" i="3"/>
  <c r="BE119" i="3"/>
  <c r="BE128" i="3"/>
  <c r="BE141" i="3"/>
  <c r="E84" i="3"/>
  <c r="BE154" i="3"/>
  <c r="BE158" i="3"/>
  <c r="BE194" i="3"/>
  <c r="BE101" i="3"/>
  <c r="BE145" i="3"/>
  <c r="BE159" i="3"/>
  <c r="BE193" i="3"/>
  <c r="F91" i="3"/>
  <c r="BE121" i="3"/>
  <c r="BE123" i="3"/>
  <c r="BE127" i="3"/>
  <c r="BE150" i="3"/>
  <c r="BE157" i="3"/>
  <c r="BE180" i="3"/>
  <c r="BE219" i="3"/>
  <c r="BE221" i="3"/>
  <c r="BE98" i="3"/>
  <c r="BE103" i="3"/>
  <c r="BE107" i="3"/>
  <c r="BE120" i="3"/>
  <c r="BE126" i="3"/>
  <c r="BE138" i="3"/>
  <c r="BE152" i="3"/>
  <c r="BE199" i="3"/>
  <c r="BE209" i="3"/>
  <c r="BE248" i="3"/>
  <c r="BE215" i="3"/>
  <c r="BE117" i="3"/>
  <c r="BE136" i="3"/>
  <c r="BE140" i="3"/>
  <c r="BE190" i="3"/>
  <c r="BE195" i="3"/>
  <c r="BE206" i="3"/>
  <c r="BE261" i="3"/>
  <c r="BE263" i="3"/>
  <c r="BE218" i="3"/>
  <c r="BE222" i="3"/>
  <c r="BE232" i="3"/>
  <c r="BE257" i="3"/>
  <c r="BE134" i="3"/>
  <c r="BE178" i="3"/>
  <c r="BE268" i="3"/>
  <c r="BE108" i="3"/>
  <c r="BE109" i="3"/>
  <c r="BE146" i="3"/>
  <c r="BE147" i="3"/>
  <c r="BE156" i="3"/>
  <c r="BE166" i="3"/>
  <c r="BE189" i="3"/>
  <c r="BE197" i="3"/>
  <c r="BE201" i="3"/>
  <c r="BE212" i="3"/>
  <c r="BE224" i="3"/>
  <c r="BE227" i="3"/>
  <c r="BE242" i="3"/>
  <c r="BE252" i="3"/>
  <c r="BE256" i="3"/>
  <c r="BE260" i="3"/>
  <c r="BE265" i="3"/>
  <c r="BE270" i="3"/>
  <c r="BE274" i="3"/>
  <c r="BE277" i="3"/>
  <c r="BE278" i="3"/>
  <c r="BE293" i="3"/>
  <c r="BE294" i="3"/>
  <c r="BE298" i="3"/>
  <c r="BE100" i="3"/>
  <c r="BE174" i="3"/>
  <c r="BE272" i="3"/>
  <c r="BE282" i="3"/>
  <c r="BE288" i="3"/>
  <c r="BE290" i="3"/>
  <c r="J55" i="3"/>
  <c r="BE112" i="3"/>
  <c r="BE122" i="3"/>
  <c r="BE124" i="3"/>
  <c r="BE125" i="3"/>
  <c r="BE129" i="3"/>
  <c r="BE130" i="3"/>
  <c r="BE133" i="3"/>
  <c r="BE135" i="3"/>
  <c r="BE139" i="3"/>
  <c r="BE143" i="3"/>
  <c r="BE144" i="3"/>
  <c r="BE149" i="3"/>
  <c r="BE151" i="3"/>
  <c r="BE160" i="3"/>
  <c r="BE161" i="3"/>
  <c r="BE164" i="3"/>
  <c r="BE169" i="3"/>
  <c r="BE170" i="3"/>
  <c r="BE172" i="3"/>
  <c r="BE175" i="3"/>
  <c r="BE183" i="3"/>
  <c r="BE184" i="3"/>
  <c r="BE196" i="3"/>
  <c r="BE198" i="3"/>
  <c r="BE202" i="3"/>
  <c r="BE208" i="3"/>
  <c r="BE210" i="3"/>
  <c r="BE244" i="3"/>
  <c r="BE250" i="3"/>
  <c r="BE262" i="3"/>
  <c r="BE269" i="3"/>
  <c r="BE271" i="3"/>
  <c r="BE273" i="3"/>
  <c r="BE279" i="3"/>
  <c r="BE281" i="3"/>
  <c r="BE291" i="3"/>
  <c r="BE292" i="3"/>
  <c r="BE295" i="3"/>
  <c r="BE296" i="3"/>
  <c r="BE297" i="3"/>
  <c r="BE99" i="3"/>
  <c r="BE142" i="3"/>
  <c r="BE148" i="3"/>
  <c r="BE168" i="3"/>
  <c r="BE173" i="3"/>
  <c r="BE176" i="3"/>
  <c r="BE181" i="3"/>
  <c r="BE186" i="3"/>
  <c r="BE191" i="3"/>
  <c r="BE205" i="3"/>
  <c r="BE207" i="3"/>
  <c r="BE211" i="3"/>
  <c r="BE214" i="3"/>
  <c r="BE216" i="3"/>
  <c r="BE217" i="3"/>
  <c r="BE220" i="3"/>
  <c r="BE229" i="3"/>
  <c r="BE230" i="3"/>
  <c r="BE234" i="3"/>
  <c r="BE236" i="3"/>
  <c r="BE238" i="3"/>
  <c r="BE240" i="3"/>
  <c r="BE246" i="3"/>
  <c r="BE254" i="3"/>
  <c r="BE258" i="3"/>
  <c r="BE264" i="3"/>
  <c r="BE266" i="3"/>
  <c r="BE267" i="3"/>
  <c r="BE275" i="3"/>
  <c r="BE276" i="3"/>
  <c r="BE283" i="3"/>
  <c r="BE284" i="3"/>
  <c r="BE285" i="3"/>
  <c r="BE286" i="3"/>
  <c r="BE287" i="3"/>
  <c r="BE289" i="3"/>
  <c r="F84" i="2"/>
  <c r="BE91" i="2"/>
  <c r="BE96" i="2"/>
  <c r="BE113" i="2"/>
  <c r="BE114" i="2"/>
  <c r="BE124" i="2"/>
  <c r="BE154" i="2"/>
  <c r="J54" i="2"/>
  <c r="BE99" i="2"/>
  <c r="BE102" i="2"/>
  <c r="BE115" i="2"/>
  <c r="BE95" i="2"/>
  <c r="E48" i="2"/>
  <c r="F54" i="2"/>
  <c r="BE97" i="2"/>
  <c r="BE156" i="2"/>
  <c r="BA55" i="1"/>
  <c r="BE100" i="2"/>
  <c r="BE111" i="2"/>
  <c r="BE112" i="2"/>
  <c r="BE119" i="2"/>
  <c r="BE121" i="2"/>
  <c r="BE128" i="2"/>
  <c r="BE129" i="2"/>
  <c r="BE132" i="2"/>
  <c r="BE151" i="2"/>
  <c r="BE93" i="2"/>
  <c r="BE94" i="2"/>
  <c r="BE98" i="2"/>
  <c r="BE103" i="2"/>
  <c r="BE104" i="2"/>
  <c r="BE107" i="2"/>
  <c r="BE133" i="2"/>
  <c r="BE135" i="2"/>
  <c r="BE141" i="2"/>
  <c r="BE145" i="2"/>
  <c r="BE146" i="2"/>
  <c r="BE147" i="2"/>
  <c r="BE149" i="2"/>
  <c r="BE150" i="2"/>
  <c r="BE155" i="2"/>
  <c r="J52" i="2"/>
  <c r="BE101" i="2"/>
  <c r="BE106" i="2"/>
  <c r="BE108" i="2"/>
  <c r="BE110" i="2"/>
  <c r="BE116" i="2"/>
  <c r="BE118" i="2"/>
  <c r="BE120" i="2"/>
  <c r="BE122" i="2"/>
  <c r="BE126" i="2"/>
  <c r="BE131" i="2"/>
  <c r="BE134" i="2"/>
  <c r="BE136" i="2"/>
  <c r="BE138" i="2"/>
  <c r="BE140" i="2"/>
  <c r="BE142" i="2"/>
  <c r="BE144" i="2"/>
  <c r="BE148" i="2"/>
  <c r="BE152" i="2"/>
  <c r="J55" i="2"/>
  <c r="BE90" i="2"/>
  <c r="BE109" i="2"/>
  <c r="BE117" i="2"/>
  <c r="BE123" i="2"/>
  <c r="BE125" i="2"/>
  <c r="BE127" i="2"/>
  <c r="BE153" i="2"/>
  <c r="BD55" i="1"/>
  <c r="F37" i="7"/>
  <c r="BD60" i="1" s="1"/>
  <c r="J34" i="3"/>
  <c r="AW56" i="1" s="1"/>
  <c r="J34" i="10"/>
  <c r="AW63" i="1" s="1"/>
  <c r="J34" i="11"/>
  <c r="AW64" i="1" s="1"/>
  <c r="J34" i="5"/>
  <c r="AW58" i="1" s="1"/>
  <c r="F36" i="7"/>
  <c r="BC60" i="1" s="1"/>
  <c r="F37" i="8"/>
  <c r="BD61" i="1" s="1"/>
  <c r="J34" i="7"/>
  <c r="AW60" i="1" s="1"/>
  <c r="F36" i="12"/>
  <c r="BC65" i="1" s="1"/>
  <c r="F36" i="6"/>
  <c r="BC59" i="1" s="1"/>
  <c r="F35" i="5"/>
  <c r="BB58" i="1" s="1"/>
  <c r="F34" i="7"/>
  <c r="BA60" i="1" s="1"/>
  <c r="J34" i="8"/>
  <c r="AW61" i="1" s="1"/>
  <c r="F37" i="14"/>
  <c r="BD67" i="1" s="1"/>
  <c r="F36" i="8"/>
  <c r="BC61" i="1" s="1"/>
  <c r="F35" i="4"/>
  <c r="BB57" i="1" s="1"/>
  <c r="F34" i="14"/>
  <c r="BA67" i="1" s="1"/>
  <c r="F35" i="3"/>
  <c r="BB56" i="1" s="1"/>
  <c r="F36" i="13"/>
  <c r="BC66" i="1" s="1"/>
  <c r="F37" i="10"/>
  <c r="BD63" i="1" s="1"/>
  <c r="J34" i="6"/>
  <c r="AW59" i="1" s="1"/>
  <c r="F35" i="9"/>
  <c r="BB62" i="1" s="1"/>
  <c r="F36" i="14"/>
  <c r="BC67" i="1" s="1"/>
  <c r="F36" i="4"/>
  <c r="BC57" i="1" s="1"/>
  <c r="F34" i="3"/>
  <c r="BA56" i="1" s="1"/>
  <c r="F35" i="14"/>
  <c r="BB67" i="1" s="1"/>
  <c r="F35" i="7"/>
  <c r="BB60" i="1" s="1"/>
  <c r="F34" i="6"/>
  <c r="BA59" i="1" s="1"/>
  <c r="F34" i="12"/>
  <c r="BA65" i="1" s="1"/>
  <c r="J34" i="4"/>
  <c r="AW57" i="1" s="1"/>
  <c r="F37" i="12"/>
  <c r="BD65" i="1" s="1"/>
  <c r="J34" i="9"/>
  <c r="AW62" i="1" s="1"/>
  <c r="F35" i="15"/>
  <c r="BB68" i="1" s="1"/>
  <c r="F34" i="13"/>
  <c r="BA66" i="1" s="1"/>
  <c r="J34" i="12"/>
  <c r="AW65" i="1" s="1"/>
  <c r="F34" i="4"/>
  <c r="BA57" i="1" s="1"/>
  <c r="F35" i="11"/>
  <c r="BB64" i="1"/>
  <c r="F34" i="8"/>
  <c r="BA61" i="1" s="1"/>
  <c r="F37" i="15"/>
  <c r="BD68" i="1" s="1"/>
  <c r="F35" i="8"/>
  <c r="BB61" i="1" s="1"/>
  <c r="F36" i="11"/>
  <c r="BC64" i="1" s="1"/>
  <c r="F34" i="5"/>
  <c r="BA58" i="1" s="1"/>
  <c r="F36" i="9"/>
  <c r="BC62" i="1" s="1"/>
  <c r="F34" i="9"/>
  <c r="BA62" i="1" s="1"/>
  <c r="F35" i="16"/>
  <c r="BB69" i="1" s="1"/>
  <c r="F34" i="11"/>
  <c r="BA64" i="1" s="1"/>
  <c r="F34" i="16"/>
  <c r="BA69" i="1" s="1"/>
  <c r="J34" i="13"/>
  <c r="AW66" i="1" s="1"/>
  <c r="F37" i="4"/>
  <c r="BD57" i="1" s="1"/>
  <c r="F37" i="6"/>
  <c r="BD59" i="1" s="1"/>
  <c r="F37" i="5"/>
  <c r="BD58" i="1" s="1"/>
  <c r="F36" i="3"/>
  <c r="BC56" i="1" s="1"/>
  <c r="F35" i="13"/>
  <c r="BB66" i="1" s="1"/>
  <c r="J34" i="14"/>
  <c r="AW67" i="1" s="1"/>
  <c r="F34" i="10"/>
  <c r="BA63" i="1" s="1"/>
  <c r="J34" i="16"/>
  <c r="AW69" i="1" s="1"/>
  <c r="F35" i="10"/>
  <c r="BB63" i="1" s="1"/>
  <c r="F37" i="16"/>
  <c r="BD69" i="1" s="1"/>
  <c r="F37" i="13"/>
  <c r="BD66" i="1" s="1"/>
  <c r="F37" i="11"/>
  <c r="BD64" i="1"/>
  <c r="F37" i="9"/>
  <c r="BD62" i="1" s="1"/>
  <c r="F36" i="10"/>
  <c r="BC63" i="1" s="1"/>
  <c r="F36" i="16"/>
  <c r="BC69" i="1" s="1"/>
  <c r="F35" i="6"/>
  <c r="BB59" i="1" s="1"/>
  <c r="F34" i="15"/>
  <c r="BA68" i="1" s="1"/>
  <c r="F35" i="12"/>
  <c r="BB65" i="1" s="1"/>
  <c r="F37" i="3"/>
  <c r="BD56" i="1" s="1"/>
  <c r="J34" i="15"/>
  <c r="AW68" i="1" s="1"/>
  <c r="F36" i="5"/>
  <c r="BC58" i="1" s="1"/>
  <c r="F36" i="15"/>
  <c r="BC68" i="1" s="1"/>
  <c r="R203" i="3" l="1"/>
  <c r="BK203" i="3"/>
  <c r="J203" i="3" s="1"/>
  <c r="J65" i="3" s="1"/>
  <c r="P90" i="15"/>
  <c r="P89" i="15" s="1"/>
  <c r="AU68" i="1" s="1"/>
  <c r="P99" i="5"/>
  <c r="P98" i="5" s="1"/>
  <c r="AU58" i="1" s="1"/>
  <c r="P203" i="3"/>
  <c r="P95" i="3" s="1"/>
  <c r="P94" i="3" s="1"/>
  <c r="AU56" i="1" s="1"/>
  <c r="P88" i="2"/>
  <c r="P87" i="2" s="1"/>
  <c r="AU55" i="1" s="1"/>
  <c r="P197" i="4"/>
  <c r="P96" i="4" s="1"/>
  <c r="P95" i="4" s="1"/>
  <c r="AU57" i="1" s="1"/>
  <c r="T88" i="8"/>
  <c r="T87" i="8" s="1"/>
  <c r="P89" i="6"/>
  <c r="P88" i="6" s="1"/>
  <c r="AU59" i="1" s="1"/>
  <c r="BK88" i="12"/>
  <c r="J88" i="12" s="1"/>
  <c r="J60" i="12" s="1"/>
  <c r="BK88" i="11"/>
  <c r="J88" i="11" s="1"/>
  <c r="J60" i="11" s="1"/>
  <c r="BK203" i="5"/>
  <c r="J203" i="5" s="1"/>
  <c r="J64" i="5" s="1"/>
  <c r="J204" i="3"/>
  <c r="J66" i="3" s="1"/>
  <c r="P293" i="16"/>
  <c r="P186" i="7"/>
  <c r="R211" i="16"/>
  <c r="P88" i="11"/>
  <c r="P87" i="11"/>
  <c r="AU64" i="1" s="1"/>
  <c r="R88" i="13"/>
  <c r="R87" i="13"/>
  <c r="R89" i="6"/>
  <c r="R88" i="6"/>
  <c r="R96" i="4"/>
  <c r="R95" i="4"/>
  <c r="T88" i="2"/>
  <c r="T87" i="2"/>
  <c r="P93" i="9"/>
  <c r="P92" i="9"/>
  <c r="AU62" i="1" s="1"/>
  <c r="T93" i="9"/>
  <c r="T92" i="9"/>
  <c r="R93" i="9"/>
  <c r="R92" i="9" s="1"/>
  <c r="R95" i="3"/>
  <c r="R94" i="3" s="1"/>
  <c r="T89" i="6"/>
  <c r="T88" i="6" s="1"/>
  <c r="T88" i="14"/>
  <c r="T87" i="14"/>
  <c r="R91" i="10"/>
  <c r="R90" i="10"/>
  <c r="R293" i="16"/>
  <c r="R88" i="2"/>
  <c r="R87" i="2" s="1"/>
  <c r="P88" i="13"/>
  <c r="P87" i="13"/>
  <c r="AU66" i="1" s="1"/>
  <c r="R88" i="12"/>
  <c r="R87" i="12" s="1"/>
  <c r="P88" i="8"/>
  <c r="P87" i="8" s="1"/>
  <c r="AU61" i="1" s="1"/>
  <c r="T91" i="10"/>
  <c r="T90" i="10" s="1"/>
  <c r="T88" i="12"/>
  <c r="T87" i="12"/>
  <c r="T293" i="16"/>
  <c r="T96" i="16" s="1"/>
  <c r="R90" i="15"/>
  <c r="R89" i="15" s="1"/>
  <c r="P211" i="16"/>
  <c r="T88" i="11"/>
  <c r="T87" i="11" s="1"/>
  <c r="T99" i="5"/>
  <c r="T98" i="5"/>
  <c r="P97" i="16"/>
  <c r="P96" i="16" s="1"/>
  <c r="AU69" i="1" s="1"/>
  <c r="R99" i="5"/>
  <c r="R98" i="5" s="1"/>
  <c r="BK88" i="2"/>
  <c r="J88" i="2" s="1"/>
  <c r="J60" i="2" s="1"/>
  <c r="R97" i="16"/>
  <c r="R88" i="11"/>
  <c r="R87" i="11"/>
  <c r="T88" i="13"/>
  <c r="T87" i="13"/>
  <c r="BK88" i="14"/>
  <c r="J88" i="14" s="1"/>
  <c r="J60" i="14" s="1"/>
  <c r="P91" i="7"/>
  <c r="P90" i="7"/>
  <c r="AU60" i="1" s="1"/>
  <c r="R88" i="14"/>
  <c r="R87" i="14" s="1"/>
  <c r="T96" i="4"/>
  <c r="T95" i="4" s="1"/>
  <c r="T211" i="16"/>
  <c r="T97" i="16"/>
  <c r="R91" i="7"/>
  <c r="R90" i="7" s="1"/>
  <c r="T91" i="7"/>
  <c r="T90" i="7" s="1"/>
  <c r="T90" i="15"/>
  <c r="T89" i="15"/>
  <c r="T203" i="3"/>
  <c r="T95" i="3"/>
  <c r="T94" i="3" s="1"/>
  <c r="BK197" i="4"/>
  <c r="J197" i="4" s="1"/>
  <c r="J64" i="4" s="1"/>
  <c r="BK167" i="10"/>
  <c r="J167" i="10" s="1"/>
  <c r="J65" i="10" s="1"/>
  <c r="BK225" i="3"/>
  <c r="J225" i="3" s="1"/>
  <c r="J69" i="3" s="1"/>
  <c r="BK217" i="4"/>
  <c r="J217" i="4"/>
  <c r="J68" i="4" s="1"/>
  <c r="BK186" i="7"/>
  <c r="J186" i="7"/>
  <c r="J64" i="7"/>
  <c r="BK88" i="13"/>
  <c r="J88" i="13" s="1"/>
  <c r="J60" i="13" s="1"/>
  <c r="BK160" i="15"/>
  <c r="J160" i="15" s="1"/>
  <c r="J64" i="15" s="1"/>
  <c r="BK200" i="9"/>
  <c r="J200" i="9" s="1"/>
  <c r="J65" i="9" s="1"/>
  <c r="J98" i="16"/>
  <c r="J61" i="16"/>
  <c r="BK91" i="7"/>
  <c r="J91" i="7" s="1"/>
  <c r="J60" i="7" s="1"/>
  <c r="BK211" i="16"/>
  <c r="J211" i="16"/>
  <c r="J65" i="16" s="1"/>
  <c r="BK188" i="6"/>
  <c r="J188" i="6" s="1"/>
  <c r="J64" i="6" s="1"/>
  <c r="BK293" i="16"/>
  <c r="J293" i="16"/>
  <c r="J73" i="16" s="1"/>
  <c r="BK88" i="8"/>
  <c r="J88" i="8" s="1"/>
  <c r="J60" i="8" s="1"/>
  <c r="BK95" i="3"/>
  <c r="BK94" i="3" s="1"/>
  <c r="J94" i="3" s="1"/>
  <c r="J30" i="3" s="1"/>
  <c r="AG56" i="1" s="1"/>
  <c r="J33" i="11"/>
  <c r="AV64" i="1" s="1"/>
  <c r="AT64" i="1" s="1"/>
  <c r="J33" i="7"/>
  <c r="AV60" i="1" s="1"/>
  <c r="AT60" i="1" s="1"/>
  <c r="F33" i="3"/>
  <c r="AZ56" i="1" s="1"/>
  <c r="BD54" i="1"/>
  <c r="W33" i="1" s="1"/>
  <c r="J33" i="12"/>
  <c r="AV65" i="1" s="1"/>
  <c r="AT65" i="1" s="1"/>
  <c r="F33" i="9"/>
  <c r="AZ62" i="1" s="1"/>
  <c r="F33" i="6"/>
  <c r="AZ59" i="1" s="1"/>
  <c r="F33" i="5"/>
  <c r="AZ58" i="1" s="1"/>
  <c r="J33" i="14"/>
  <c r="AV67" i="1" s="1"/>
  <c r="AT67" i="1" s="1"/>
  <c r="J33" i="5"/>
  <c r="AV58" i="1" s="1"/>
  <c r="AT58" i="1" s="1"/>
  <c r="F33" i="7"/>
  <c r="AZ60" i="1" s="1"/>
  <c r="J33" i="13"/>
  <c r="AV66" i="1" s="1"/>
  <c r="AT66" i="1" s="1"/>
  <c r="J33" i="16"/>
  <c r="AV69" i="1" s="1"/>
  <c r="AT69" i="1" s="1"/>
  <c r="J33" i="2"/>
  <c r="AV55" i="1" s="1"/>
  <c r="AT55" i="1" s="1"/>
  <c r="F33" i="11"/>
  <c r="AZ64" i="1" s="1"/>
  <c r="F33" i="4"/>
  <c r="AZ57" i="1" s="1"/>
  <c r="F33" i="2"/>
  <c r="AZ55" i="1" s="1"/>
  <c r="J33" i="4"/>
  <c r="AV57" i="1" s="1"/>
  <c r="AT57" i="1" s="1"/>
  <c r="J33" i="3"/>
  <c r="AV56" i="1" s="1"/>
  <c r="AT56" i="1" s="1"/>
  <c r="BA54" i="1"/>
  <c r="AW54" i="1" s="1"/>
  <c r="AK30" i="1" s="1"/>
  <c r="F33" i="13"/>
  <c r="AZ66" i="1" s="1"/>
  <c r="J33" i="6"/>
  <c r="AV59" i="1" s="1"/>
  <c r="AT59" i="1" s="1"/>
  <c r="F33" i="8"/>
  <c r="AZ61" i="1" s="1"/>
  <c r="F33" i="10"/>
  <c r="AZ63" i="1" s="1"/>
  <c r="BC54" i="1"/>
  <c r="AY54" i="1" s="1"/>
  <c r="BB54" i="1"/>
  <c r="AX54" i="1" s="1"/>
  <c r="J33" i="10"/>
  <c r="AV63" i="1" s="1"/>
  <c r="AT63" i="1" s="1"/>
  <c r="J33" i="8"/>
  <c r="AV61" i="1" s="1"/>
  <c r="AT61" i="1" s="1"/>
  <c r="J33" i="15"/>
  <c r="AV68" i="1" s="1"/>
  <c r="AT68" i="1" s="1"/>
  <c r="F33" i="12"/>
  <c r="AZ65" i="1" s="1"/>
  <c r="F33" i="15"/>
  <c r="AZ68" i="1" s="1"/>
  <c r="F33" i="14"/>
  <c r="AZ67" i="1" s="1"/>
  <c r="J33" i="9"/>
  <c r="AV62" i="1" s="1"/>
  <c r="AT62" i="1" s="1"/>
  <c r="F33" i="16"/>
  <c r="AZ69" i="1" s="1"/>
  <c r="BK87" i="12" l="1"/>
  <c r="J87" i="12" s="1"/>
  <c r="J59" i="12" s="1"/>
  <c r="R96" i="16"/>
  <c r="BK99" i="5"/>
  <c r="J99" i="5" s="1"/>
  <c r="J60" i="5" s="1"/>
  <c r="BK87" i="11"/>
  <c r="J87" i="11" s="1"/>
  <c r="J59" i="11" s="1"/>
  <c r="BK89" i="6"/>
  <c r="J89" i="6" s="1"/>
  <c r="J60" i="6" s="1"/>
  <c r="BK93" i="9"/>
  <c r="BK92" i="9" s="1"/>
  <c r="J92" i="9" s="1"/>
  <c r="J59" i="9" s="1"/>
  <c r="BK97" i="16"/>
  <c r="BK96" i="16" s="1"/>
  <c r="J96" i="16" s="1"/>
  <c r="J59" i="16" s="1"/>
  <c r="BK96" i="4"/>
  <c r="J96" i="4" s="1"/>
  <c r="J60" i="4" s="1"/>
  <c r="BK91" i="10"/>
  <c r="J91" i="10" s="1"/>
  <c r="J60" i="10" s="1"/>
  <c r="BK87" i="13"/>
  <c r="J87" i="13" s="1"/>
  <c r="J59" i="13" s="1"/>
  <c r="BK90" i="7"/>
  <c r="J90" i="7" s="1"/>
  <c r="J30" i="7" s="1"/>
  <c r="AG60" i="1" s="1"/>
  <c r="BK90" i="15"/>
  <c r="J90" i="15" s="1"/>
  <c r="J60" i="15" s="1"/>
  <c r="BK87" i="2"/>
  <c r="J87" i="2" s="1"/>
  <c r="J59" i="2" s="1"/>
  <c r="BK87" i="14"/>
  <c r="J87" i="14" s="1"/>
  <c r="J59" i="14" s="1"/>
  <c r="BK87" i="8"/>
  <c r="J87" i="8" s="1"/>
  <c r="J30" i="8" s="1"/>
  <c r="AG61" i="1" s="1"/>
  <c r="AN61" i="1" s="1"/>
  <c r="AN56" i="1"/>
  <c r="J59" i="3"/>
  <c r="J95" i="3"/>
  <c r="J60" i="3" s="1"/>
  <c r="J39" i="3"/>
  <c r="AU54" i="1"/>
  <c r="J30" i="11"/>
  <c r="AG64" i="1" s="1"/>
  <c r="AN64" i="1" s="1"/>
  <c r="J30" i="12"/>
  <c r="AG65" i="1" s="1"/>
  <c r="AN65" i="1" s="1"/>
  <c r="W31" i="1"/>
  <c r="W30" i="1"/>
  <c r="AZ54" i="1"/>
  <c r="AV54" i="1" s="1"/>
  <c r="AK29" i="1" s="1"/>
  <c r="W32" i="1"/>
  <c r="BK98" i="5" l="1"/>
  <c r="J98" i="5" s="1"/>
  <c r="J30" i="5" s="1"/>
  <c r="AG58" i="1" s="1"/>
  <c r="AN58" i="1" s="1"/>
  <c r="J39" i="7"/>
  <c r="BK89" i="15"/>
  <c r="J89" i="15"/>
  <c r="J59" i="15" s="1"/>
  <c r="J93" i="9"/>
  <c r="J60" i="9"/>
  <c r="BK88" i="6"/>
  <c r="J88" i="6" s="1"/>
  <c r="J59" i="6" s="1"/>
  <c r="BK90" i="10"/>
  <c r="J90" i="10" s="1"/>
  <c r="J59" i="10" s="1"/>
  <c r="J59" i="7"/>
  <c r="BK95" i="4"/>
  <c r="J95" i="4" s="1"/>
  <c r="J59" i="4" s="1"/>
  <c r="J97" i="16"/>
  <c r="J60" i="16" s="1"/>
  <c r="J39" i="12"/>
  <c r="J39" i="11"/>
  <c r="J39" i="8"/>
  <c r="J59" i="8"/>
  <c r="AN60" i="1"/>
  <c r="J30" i="2"/>
  <c r="AG55" i="1" s="1"/>
  <c r="AN55" i="1" s="1"/>
  <c r="J30" i="14"/>
  <c r="AG67" i="1" s="1"/>
  <c r="AN67" i="1" s="1"/>
  <c r="J30" i="16"/>
  <c r="AG69" i="1" s="1"/>
  <c r="AT54" i="1"/>
  <c r="J30" i="13"/>
  <c r="AG66" i="1" s="1"/>
  <c r="J30" i="9"/>
  <c r="AG62" i="1" s="1"/>
  <c r="AN62" i="1" s="1"/>
  <c r="W29" i="1"/>
  <c r="J59" i="5" l="1"/>
  <c r="J39" i="5"/>
  <c r="J39" i="16"/>
  <c r="J39" i="9"/>
  <c r="J39" i="13"/>
  <c r="J39" i="14"/>
  <c r="J39" i="2"/>
  <c r="AN66" i="1"/>
  <c r="AN69" i="1"/>
  <c r="J30" i="15"/>
  <c r="AG68" i="1" s="1"/>
  <c r="AN68" i="1" s="1"/>
  <c r="J30" i="4"/>
  <c r="AG57" i="1" s="1"/>
  <c r="AN57" i="1" s="1"/>
  <c r="J30" i="10"/>
  <c r="AG63" i="1" s="1"/>
  <c r="AN63" i="1" s="1"/>
  <c r="J30" i="6"/>
  <c r="AG59" i="1" s="1"/>
  <c r="J39" i="6" l="1"/>
  <c r="J39" i="10"/>
  <c r="J39" i="4"/>
  <c r="J39" i="15"/>
  <c r="AN59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<sst xmlns="http://schemas.openxmlformats.org/spreadsheetml/2006/main" count="32144" uniqueCount="4068">
  <si>
    <t>Export Komplet</t>
  </si>
  <si>
    <t>VZ</t>
  </si>
  <si>
    <t>2.0</t>
  </si>
  <si>
    <t/>
  </si>
  <si>
    <t>False</t>
  </si>
  <si>
    <t>{56ccb1f5-eef8-46b3-ae11-b30d4c3655d1}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</si>
  <si>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</si>
  <si>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</si>
  <si>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</si>
  <si>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</si>
  <si>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</si>
  <si>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</si>
  <si>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</si>
  <si>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</si>
  <si>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</si>
  <si>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20C_006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</si>
  <si>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</si>
  <si>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</si>
  <si>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ČOV Vrchlabí</t>
  </si>
  <si>
    <t>KSO:</t>
  </si>
  <si>
    <t>CC-CZ:</t>
  </si>
  <si>
    <t>Místo:</t>
  </si>
  <si>
    <t>Vrchlabí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</si>
  <si>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</si>
  <si>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</si>
  <si>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</si>
  <si>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</si>
  <si>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</si>
  <si>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</si>
  <si>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</si>
  <si>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</si>
  <si>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</si>
  <si>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28820444</t>
  </si>
  <si>
    <t>PP POHONY</t>
  </si>
  <si>
    <t>CZ28820444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</si>
  <si>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</si>
  <si>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</si>
  <si>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</si>
  <si>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</si>
  <si>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</si>
  <si>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</si>
  <si>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</si>
  <si>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</si>
  <si>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</si>
  <si>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</si>
  <si>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</si>
  <si>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</si>
  <si>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</si>
  <si>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</si>
  <si>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</si>
  <si>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</si>
  <si>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</si>
  <si>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</si>
  <si>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</si>
  <si>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</si>
  <si>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</si>
  <si>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</si>
  <si>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</si>
  <si>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</si>
  <si>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</si>
  <si>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</si>
  <si>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</si>
  <si>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</si>
  <si>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</si>
  <si>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</si>
  <si>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</si>
  <si>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</si>
  <si>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</si>
  <si>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</si>
  <si>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</si>
  <si>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</si>
  <si>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</si>
  <si>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</si>
  <si>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</si>
  <si>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</si>
  <si>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</si>
  <si>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30R1</t>
  </si>
  <si>
    <t>Dispečerské pracovistě</t>
  </si>
  <si>
    <t>STA</t>
  </si>
  <si>
    <t>1</t>
  </si>
  <si>
    <t>{391c9046-35ca-4155-81da-0e8c630b1414}</t>
  </si>
  <si>
    <t>2</t>
  </si>
  <si>
    <t>31RM1</t>
  </si>
  <si>
    <t>Čerpací stanice</t>
  </si>
  <si>
    <t>{6893ca80-2fa4-4aaf-894d-7ab4b2273967}</t>
  </si>
  <si>
    <t>33RM3</t>
  </si>
  <si>
    <t>1.část monoblok-1.část+DT3</t>
  </si>
  <si>
    <t>{cb917299-9ece-4bd1-9fe0-65d37333281a}</t>
  </si>
  <si>
    <t>34RM4</t>
  </si>
  <si>
    <t>Monoblok-2.část - chemie</t>
  </si>
  <si>
    <t>{851fd9c9-8d20-4f82-9b82-7af09fc8241b}</t>
  </si>
  <si>
    <t>36RM6</t>
  </si>
  <si>
    <t>Dmychárna, hrubé předčištění</t>
  </si>
  <si>
    <t>{8c6ac25a-dfdc-4fed-81f4-56ecd0989ee3}</t>
  </si>
  <si>
    <t>38RM8</t>
  </si>
  <si>
    <t>Kalové hospodářství</t>
  </si>
  <si>
    <t>{d87ad1e1-29bb-4376-9727-d0c25ca78903}</t>
  </si>
  <si>
    <t>R09</t>
  </si>
  <si>
    <t>Plynojem</t>
  </si>
  <si>
    <t>{5ceff864-b43c-4f8b-be9b-ca15cf334000}</t>
  </si>
  <si>
    <t>R11</t>
  </si>
  <si>
    <t>Odvodnění kalu</t>
  </si>
  <si>
    <t>{a820dcf3-e7e6-46fc-ae75-c563b19d92db}</t>
  </si>
  <si>
    <t>RM2.1</t>
  </si>
  <si>
    <t>Mechanické předčištění</t>
  </si>
  <si>
    <t>{b2e4c3c0-8540-4d30-9d46-8a74a2cb1fef}</t>
  </si>
  <si>
    <t>RM2.2</t>
  </si>
  <si>
    <t>Lapák písku</t>
  </si>
  <si>
    <t>{a543ee97-ca49-4a5c-8503-fe124881a89f}</t>
  </si>
  <si>
    <t>RM3.1</t>
  </si>
  <si>
    <t>Usazovací nádrž</t>
  </si>
  <si>
    <t>{79a8bb77-6927-4b66-afa7-8e290d03d299}</t>
  </si>
  <si>
    <t>RM5.1</t>
  </si>
  <si>
    <t>Dosazovací nádrž 1</t>
  </si>
  <si>
    <t>{49487fd1-84b7-4599-9c2e-2e1af1bd4495}</t>
  </si>
  <si>
    <t>RM5.2</t>
  </si>
  <si>
    <t>Dosazovací nádrž 2</t>
  </si>
  <si>
    <t>{e90aaba6-7019-4eac-9e57-e1021f0441be}</t>
  </si>
  <si>
    <t>RMS 4.4</t>
  </si>
  <si>
    <t>Kotelna</t>
  </si>
  <si>
    <t>{db75ee97-790b-4f62-95f4-01d638250422}</t>
  </si>
  <si>
    <t>RMS4</t>
  </si>
  <si>
    <t>Rozvodna 2+DT1</t>
  </si>
  <si>
    <t>{aaf01630-2b69-4e8f-87db-5a04f905a3b7}</t>
  </si>
  <si>
    <t>KRYCÍ LIST SOUPISU PRACÍ</t>
  </si>
  <si>
    <t>Objekt:</t>
  </si>
  <si>
    <t>30R1 - Dispečerské pracovistě</t>
  </si>
  <si>
    <t>REKAPITULACE ČLENĚNÍ SOUPISU PRACÍ</t>
  </si>
  <si>
    <t>Kód dílu - Popis</t>
  </si>
  <si>
    <t>Cena celkem [CZK]</t>
  </si>
  <si>
    <t>-1</t>
  </si>
  <si>
    <t>HSV - HSV</t>
  </si>
  <si>
    <t xml:space="preserve">    D01 - Rozvaděč 30R1</t>
  </si>
  <si>
    <t xml:space="preserve">    D02 - Centrální řídící systém</t>
  </si>
  <si>
    <t xml:space="preserve">    D09 - Dispečerské pracoviště</t>
  </si>
  <si>
    <t xml:space="preserve">    D14 - Kabely</t>
  </si>
  <si>
    <t xml:space="preserve">    D15 - Kabelové trasy</t>
  </si>
  <si>
    <t xml:space="preserve">    D16 - Elektroinstalační materiál</t>
  </si>
  <si>
    <t xml:space="preserve">    D18 - Montážní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</si>
  <si>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</si>
  <si>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</si>
  <si>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</si>
  <si>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</si>
  <si>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</si>
  <si>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</si>
  <si>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</si>
  <si>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</si>
  <si>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</si>
  <si>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</si>
  <si>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</si>
  <si>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</si>
  <si>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</si>
  <si>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</si>
  <si>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</si>
  <si>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D01</t>
  </si>
  <si>
    <t>Rozvaděč 30R1</t>
  </si>
  <si>
    <t>M</t>
  </si>
  <si>
    <t>30R1_01001</t>
  </si>
  <si>
    <t>Průmyslový switch pro kruhovou topologii s 2x COMBO port (SFP/RJ45), 8x SFP slot 100BASE-X, 2x RS485 / 1x RS422, 2x digitální vstup s podporou vyvážených smyček, 2 vstupy napájení, 1x programovatelné relé, podpora vizualizačního softwaru, digitální vstupy</t>
  </si>
  <si>
    <t>ks</t>
  </si>
  <si>
    <t>8</t>
  </si>
  <si>
    <t>4</t>
  </si>
  <si>
    <t>30R1_01002</t>
  </si>
  <si>
    <t>Propojovací vodiče a drobný elektroinstalační materiál</t>
  </si>
  <si>
    <t>kpl</t>
  </si>
  <si>
    <t>D02</t>
  </si>
  <si>
    <t>Centrální řídící systém</t>
  </si>
  <si>
    <t>3</t>
  </si>
  <si>
    <t>30R1_02001</t>
  </si>
  <si>
    <t>Centrální procesorová jednotka s 2 MB pracovní paměti pro program a 8 MB pro data, 1. rozhraní: PROFINET RT s 2portovým přepínačem, 2. rozhraní: PROFINET, 3./4. rozhraní: H-SYNC, Memory Card</t>
  </si>
  <si>
    <t>-811020251</t>
  </si>
  <si>
    <t>30R1_02002</t>
  </si>
  <si>
    <t xml:space="preserve">Paměťová karta pro CPU-1x00 CPU/SMCS, 3, 3V Flash, 12 MB </t>
  </si>
  <si>
    <t>717131149</t>
  </si>
  <si>
    <t>5</t>
  </si>
  <si>
    <t>30R1_02003</t>
  </si>
  <si>
    <t>Synchronizační modul pro patch kabel do 10m</t>
  </si>
  <si>
    <t>-1910380168</t>
  </si>
  <si>
    <t>6</t>
  </si>
  <si>
    <t>30R1_02004</t>
  </si>
  <si>
    <t>Synchronizační propojovací kabel optický kabel 1 m</t>
  </si>
  <si>
    <t>29300268</t>
  </si>
  <si>
    <t>7</t>
  </si>
  <si>
    <t>30R1_02005</t>
  </si>
  <si>
    <t>Paměťová karta pro CPU-1x00 CPU, 3, 3V Flash, 256 MB</t>
  </si>
  <si>
    <t>611936979</t>
  </si>
  <si>
    <t>30R1_02006</t>
  </si>
  <si>
    <t xml:space="preserve">Montážní lišta 245 mm (cca 9,6 palce); vč. zemnící šroub, integrovaná DIN lišta pro montáž příslušenství, jako jsou svorky, automatické jističe a relé </t>
  </si>
  <si>
    <t>-477981705</t>
  </si>
  <si>
    <t>9</t>
  </si>
  <si>
    <t>30R1_02007</t>
  </si>
  <si>
    <t>WinCC Runtime Advanced SW balíček pro IPC;512 PowerTags; zahrnuje: WinCC Runtime Advanced 512 PowerTags V17, WinCC Recipes+Logging pro Runtime Advanced; dodává se pouze v případě, že je objednán stejný počet IPC</t>
  </si>
  <si>
    <t>401329157</t>
  </si>
  <si>
    <t>10</t>
  </si>
  <si>
    <t>30R1_02008</t>
  </si>
  <si>
    <t>Redundantní modul vstup/výstup: 48 V DC / 20 Vhodný pro oddělení dvou zdrojů s max. výstupním proudem 10 A</t>
  </si>
  <si>
    <t>-1313048363</t>
  </si>
  <si>
    <t>11</t>
  </si>
  <si>
    <t>30R1_02009</t>
  </si>
  <si>
    <t xml:space="preserve">UPS1600 10 A vstup nepřerušitelného napájení: 24 V DC výstup: 24 V DC/ 10 A </t>
  </si>
  <si>
    <t>247620933</t>
  </si>
  <si>
    <t>30R1_02010</t>
  </si>
  <si>
    <t>BAT1600 24 V DC 2,5 Ah LiFePO4 lithiová baterie pro  UPS1600</t>
  </si>
  <si>
    <t>28999835</t>
  </si>
  <si>
    <t>13</t>
  </si>
  <si>
    <t>30R1_02011</t>
  </si>
  <si>
    <t>PSU 24 V/5 A Stabilizovaný zdroj vstup: 120 - 230V AC, (120 - 240V DC) výstup: 24V DC/5A</t>
  </si>
  <si>
    <t>-101714474</t>
  </si>
  <si>
    <t>14</t>
  </si>
  <si>
    <t>30R1_02012</t>
  </si>
  <si>
    <t>Licenční klíč</t>
  </si>
  <si>
    <t>-854439225</t>
  </si>
  <si>
    <t>D09</t>
  </si>
  <si>
    <t>Dispečerské pracoviště</t>
  </si>
  <si>
    <t>15</t>
  </si>
  <si>
    <t>30R1_09001</t>
  </si>
  <si>
    <t xml:space="preserve">Rack PC, 19", 4 U; rozhraní: 2x USB 3.0 na přední straně; COM1, audio na zadní straně; 7 slotů: 5x PCI Express, 2x PCI, monitorování teploty a ventilátoru; watchdog; držák karty Core i5-10500E (6C/12T, 3,1 (4,2) GHz, 12 MB </t>
  </si>
  <si>
    <t>16</t>
  </si>
  <si>
    <t>30R1_09002</t>
  </si>
  <si>
    <t>Monitor 24" IPS LED podsvícení, rozlišení 1920 x 1200 bodů, poměr stran 16:10, jas 300 cd/m2, doba odezvy 8 ms, kontrast 1000:1, pozorovací úhly 178°, konektivita: 2x HDMI/MHL, 2x DisplayPort, technologie MST (Multi-Stream Transport), 5x USB 3.0, pivot po</t>
  </si>
  <si>
    <t>17</t>
  </si>
  <si>
    <t>30R1_09003</t>
  </si>
  <si>
    <t>Záložní zdroj UPS 1500VA, 900W, line interactive,  komunikace s PC přes USB nebo sériový port , doba zálohování pro 50% zátěž &gt;20min , ochrana proti přepětí, displej</t>
  </si>
  <si>
    <t>18</t>
  </si>
  <si>
    <t>30R1_09004</t>
  </si>
  <si>
    <t>LTE router 2x SIM karta s Failover function, 3x LAN 10/100Mbps Ethernet, 1x WAN 10/100Mbps Ethernet port, IEEE 802.11b/g/n WiFi standardy. Možnost připojení externích antén pro zajištění optimálního signálu, napájecí napětí: 9-30 VDC, pracovní teplota -40</t>
  </si>
  <si>
    <t>19</t>
  </si>
  <si>
    <t>30R1_09005</t>
  </si>
  <si>
    <t>Modulární SCADA Software</t>
  </si>
  <si>
    <t>20</t>
  </si>
  <si>
    <t>30R1_09006</t>
  </si>
  <si>
    <t>Optický nástěnný box pro ukončení optických kabelů ve venkovních (UV odolný) i vnitřních instalací. Kapacita 16 vláken v kombinaci adaptérů 16xSC simplex nebo 16xLC duplex, 2x vstup pro optické kabely s gumovou krytkou v provedení mid-span (průběžně insta</t>
  </si>
  <si>
    <t>30R1_09007</t>
  </si>
  <si>
    <t>Přístupový bod IWLAN, 2 rádia, 6 anténních portů N-CON, podpora iFeatures přes KEY-PLUG, IEEE 802.11a/b/g/h/n, 2,4/5 GHz, hrubá rychlost 450 Mbit/s na rádio , 1x M12 max. 1 Gbit/s, PoE, redundantní 24 V DC, M12 A-kódování IP65, -20..+60</t>
  </si>
  <si>
    <t>-1601176674</t>
  </si>
  <si>
    <t>22</t>
  </si>
  <si>
    <t>30R1_09008</t>
  </si>
  <si>
    <t>Příslušenství, SFP vkladka SFP992-1, 1x 1000 Mbit/s LC port, optický, multimode optika (mnohovidová) až do max. 750 m</t>
  </si>
  <si>
    <t>1698568059</t>
  </si>
  <si>
    <t>23</t>
  </si>
  <si>
    <t>30R1_09009</t>
  </si>
  <si>
    <t>KEY-PLUG W780 iFeatures, vyměnitelné paměťové medium pro uchování konfigurace, umožní aktivaci iFeatures funkcí pro SCALANCE W v nastavení přístupového bodu</t>
  </si>
  <si>
    <t>853693148</t>
  </si>
  <si>
    <t>24</t>
  </si>
  <si>
    <t>30R1_09010</t>
  </si>
  <si>
    <t>KEY-PLUG W740 iFeatures, vyměnitelné paměťové medium pro uchování konfigurace, umožní aktivaci iFeatures funkcí pro SCALANCE W v nastavení klienta</t>
  </si>
  <si>
    <t>-1992990039</t>
  </si>
  <si>
    <t>25</t>
  </si>
  <si>
    <t>30R1_09011</t>
  </si>
  <si>
    <t>Montážní adaptér na lištu DIN, šroubová montáž pro montáž na DIN lištu 35 mm dle DIN EN 50 022</t>
  </si>
  <si>
    <t>1538404940</t>
  </si>
  <si>
    <t>26</t>
  </si>
  <si>
    <t>30R1_09012</t>
  </si>
  <si>
    <t>Bleskojistka, bleskojiska s N/N samice/samice připojením, IP65 (-40...+85 °C), 2 ... 6 GHz, čtvrtvlná technologie, vhodné zejména pro anténní moduly SW (IWLAN)</t>
  </si>
  <si>
    <t>113747663</t>
  </si>
  <si>
    <t>27</t>
  </si>
  <si>
    <t>30R1_09013</t>
  </si>
  <si>
    <t>N-Connect terminanční impedance TI795-1N 50 ohm, samec, 2.4 and 5 GHz, IP65, 0.. .6 GHz</t>
  </si>
  <si>
    <t>719529647</t>
  </si>
  <si>
    <t>28</t>
  </si>
  <si>
    <t>30R1_09014</t>
  </si>
  <si>
    <t>IWLAN anténa vertikálně-horizontálně polarizovaná se silným směrovým efektem vč. 2x zásuvka N-female; 14 dBi; IP66 (-45-+70 °C), 5 GHz; vhodné pro železniční aplikace; Shoda s Wi-Fi a dodržujte národní schválení</t>
  </si>
  <si>
    <t>-801261744</t>
  </si>
  <si>
    <t>29</t>
  </si>
  <si>
    <t>30R1_09015</t>
  </si>
  <si>
    <t xml:space="preserve">IWLAN anténa vertikálně-horizontálně polarizovaná se silným směrovým efektem vč. 2x zásuvka N-female; 23 dBi; IP67 (-45-+70 °C), 5 GHz </t>
  </si>
  <si>
    <t>304895043</t>
  </si>
  <si>
    <t>30</t>
  </si>
  <si>
    <t>30R1_09016</t>
  </si>
  <si>
    <t>Ovladatelný přepínač Layer 2 IE; certifikováno podle IEC 62443-4-2; 12x 10/100 Mbit/s RJ45 portů; 4x 1000 Mbit/s combo porty (lze použít buď 1000 Mbit/s/ SFP nebo 10/100/1000 Mbit/s RJ45 porty); 1x konzolový port; diagnostická LED;</t>
  </si>
  <si>
    <t>-1673374040</t>
  </si>
  <si>
    <t>31</t>
  </si>
  <si>
    <t>30R1_09017</t>
  </si>
  <si>
    <t>Ovladatelný přepínač Layer 2 IE switch; certifikováno podle IEC 62443-4-2; 6x 10/100 MBit/s RJ45 porty; 2x 100/1000 Mbit/s SFP; 1x konzolový port; diagnostická LED; redundantní napájení; teplotní rozsah -40 °C až +70 °C; montáž: DIN</t>
  </si>
  <si>
    <t>1687861092</t>
  </si>
  <si>
    <t>32</t>
  </si>
  <si>
    <t>30R1_09018</t>
  </si>
  <si>
    <t>N-Connect/ R-SMA samec/samec pružný propojovací kabel konektory osazený, délka 2 m pružný propojovací kabel typicky k přístupovému bodu AP a anténě (RCoax a podobné)</t>
  </si>
  <si>
    <t>1497143225</t>
  </si>
  <si>
    <t>33</t>
  </si>
  <si>
    <t>30R1_09019</t>
  </si>
  <si>
    <t>N-Connect samec/samec pružný propojovací kabel konektory osazený, délka: 5 m, pružný kabel pro přpojení k anténám, vhodný pro IWLAN a GSM rádio</t>
  </si>
  <si>
    <t>-132769040</t>
  </si>
  <si>
    <t>34</t>
  </si>
  <si>
    <t>30R1_09020</t>
  </si>
  <si>
    <t>N-Connect samec/samec pružný propojovací kabel konektory osazený, délka: 2 m, pružný kabel pro přpojení k anténám, vhodný pro IWLAN a GSM rádio</t>
  </si>
  <si>
    <t>1220466267</t>
  </si>
  <si>
    <t>35</t>
  </si>
  <si>
    <t>30R1_09021</t>
  </si>
  <si>
    <t>Spojovací kabel pro použití společně s inicializačním modulem, délka 0,1 m / 1,0 m, spojuje základní přístroj, proud nebo modul pro zaznamenávání proudu / napětí a inicializační modul</t>
  </si>
  <si>
    <t>1244969788</t>
  </si>
  <si>
    <t>36</t>
  </si>
  <si>
    <t>30R1_09022</t>
  </si>
  <si>
    <t>Inicializační modul pro automatickou parametrizaci SIMOCODE pro S/proV, pro montáž napevno ve spínacím zařízení</t>
  </si>
  <si>
    <t>-757996048</t>
  </si>
  <si>
    <t>37</t>
  </si>
  <si>
    <t>30R1_09023</t>
  </si>
  <si>
    <t>Modul pro zaznamenávání proudu/napětí V2; nastavený proud 10...115 A, snímání napětí do 690V</t>
  </si>
  <si>
    <t>839040390</t>
  </si>
  <si>
    <t>38</t>
  </si>
  <si>
    <t>30R1_09024</t>
  </si>
  <si>
    <t>Modul pro zaznamenávání proudu/napětí V2; nastavený proud 3...40 A, snímání napětí do 690 V, konstrukční šířka 45 mm, průvlečný měřicí transformátor</t>
  </si>
  <si>
    <t>-554375695</t>
  </si>
  <si>
    <t>D14</t>
  </si>
  <si>
    <t>Kabely</t>
  </si>
  <si>
    <t>39</t>
  </si>
  <si>
    <t>30R1_14001</t>
  </si>
  <si>
    <t>Optický kabel 8 vláken Single Mode 9/125um univerzální, pro vnitřní i vnější použití (UV odolný) do 2000m (OS1). Výplň kabelu tvoří aramidová vlákna. Pevnost v tahu 500N/10cm a vyšší pro možnost zatažení do kabelových trubek apod. Instalační teplota 5°C a</t>
  </si>
  <si>
    <t>40</t>
  </si>
  <si>
    <t>30R1_14002</t>
  </si>
  <si>
    <t>Pigtail Single Mode 9/125um OS1 , délka 1m, konektor SC modrý</t>
  </si>
  <si>
    <t>41</t>
  </si>
  <si>
    <t>30R1_14003</t>
  </si>
  <si>
    <t>Spojka optického kabelu SC/SC SM 9/125um OS1 modrá</t>
  </si>
  <si>
    <t>42</t>
  </si>
  <si>
    <t>30R1_14004</t>
  </si>
  <si>
    <t>Optický patch kabel vnitřní Single Mode 9/125um OS1 (OS2), duplex 2x SC / 2x LC, žlutý, délka 5m</t>
  </si>
  <si>
    <t>43</t>
  </si>
  <si>
    <t>30R1_14005</t>
  </si>
  <si>
    <t>Patch kabel Cat5E FTP, délka 1m</t>
  </si>
  <si>
    <t>44</t>
  </si>
  <si>
    <t>30R1_14006</t>
  </si>
  <si>
    <t>Ostatní drobný a spojovací materiál</t>
  </si>
  <si>
    <t>46</t>
  </si>
  <si>
    <t>D15</t>
  </si>
  <si>
    <t>Kabelové trasy</t>
  </si>
  <si>
    <t>45</t>
  </si>
  <si>
    <t>30R1_15001</t>
  </si>
  <si>
    <t>60</t>
  </si>
  <si>
    <t>D16</t>
  </si>
  <si>
    <t>Elektroinstalační materiál</t>
  </si>
  <si>
    <t>30R1_16001</t>
  </si>
  <si>
    <t>Krabice  93x 93x 62 se svorkovnicí IP66</t>
  </si>
  <si>
    <t>62</t>
  </si>
  <si>
    <t>47</t>
  </si>
  <si>
    <t>30R1_16002</t>
  </si>
  <si>
    <t>Krabice 104x104x 70 se svorkovnicí IP66</t>
  </si>
  <si>
    <t>64</t>
  </si>
  <si>
    <t>48</t>
  </si>
  <si>
    <t>30R1_16003</t>
  </si>
  <si>
    <t>66</t>
  </si>
  <si>
    <t>D18</t>
  </si>
  <si>
    <t>Montážní práce</t>
  </si>
  <si>
    <t>49</t>
  </si>
  <si>
    <t>K</t>
  </si>
  <si>
    <t>30R1_18001</t>
  </si>
  <si>
    <t>Montáž dispečerského pracoviště</t>
  </si>
  <si>
    <t>h</t>
  </si>
  <si>
    <t>78</t>
  </si>
  <si>
    <t>50</t>
  </si>
  <si>
    <t>30R1_18002</t>
  </si>
  <si>
    <t>Montáž optických kabelů</t>
  </si>
  <si>
    <t>92</t>
  </si>
  <si>
    <t>51</t>
  </si>
  <si>
    <t>30R1_18003</t>
  </si>
  <si>
    <t>Příprava a instalace optických boxů</t>
  </si>
  <si>
    <t>94</t>
  </si>
  <si>
    <t>52</t>
  </si>
  <si>
    <t>30R1_18004</t>
  </si>
  <si>
    <t>Protažení optického kabelu do připravených tras (zafouknutí)</t>
  </si>
  <si>
    <t>m</t>
  </si>
  <si>
    <t>96</t>
  </si>
  <si>
    <t>53</t>
  </si>
  <si>
    <t>30R1_18005</t>
  </si>
  <si>
    <t>Optický svár včetně instalace ochrany sváru</t>
  </si>
  <si>
    <t>98</t>
  </si>
  <si>
    <t>54</t>
  </si>
  <si>
    <t>30R1_18006</t>
  </si>
  <si>
    <t>Měření optické trasy</t>
  </si>
  <si>
    <t>100</t>
  </si>
  <si>
    <t>55</t>
  </si>
  <si>
    <t>30R1_18007</t>
  </si>
  <si>
    <t>Montáž kabelových tras</t>
  </si>
  <si>
    <t>102</t>
  </si>
  <si>
    <t>56</t>
  </si>
  <si>
    <t>30R1_18008</t>
  </si>
  <si>
    <t>Softwarové práce - centrální řídící systém</t>
  </si>
  <si>
    <t>116</t>
  </si>
  <si>
    <t>57</t>
  </si>
  <si>
    <t>30R1_18009</t>
  </si>
  <si>
    <t>Softwarové práce - vizualizace pro dispečerské pracoviště</t>
  </si>
  <si>
    <t>-941821628</t>
  </si>
  <si>
    <t>58</t>
  </si>
  <si>
    <t>30R1_18010</t>
  </si>
  <si>
    <t>Projektové práce</t>
  </si>
  <si>
    <t>118</t>
  </si>
  <si>
    <t>59</t>
  </si>
  <si>
    <t>30R1_18011</t>
  </si>
  <si>
    <t>Práce revizního technika</t>
  </si>
  <si>
    <t>120</t>
  </si>
  <si>
    <t>30R1_18012</t>
  </si>
  <si>
    <t>Komplexní zkoušky a zaškolení obsluhy</t>
  </si>
  <si>
    <t>124</t>
  </si>
  <si>
    <t>61</t>
  </si>
  <si>
    <t>30R1_18013</t>
  </si>
  <si>
    <t>Zajištění</t>
  </si>
  <si>
    <t>126</t>
  </si>
  <si>
    <t>31RM1 - Čerpací stanice</t>
  </si>
  <si>
    <t xml:space="preserve">    D03 - Rozvaděč 31RM1</t>
  </si>
  <si>
    <t xml:space="preserve">    D04 - Vyzbrojení rozvaděče 31RM1</t>
  </si>
  <si>
    <t xml:space="preserve">    D05 - Rozvaděč DT2</t>
  </si>
  <si>
    <t xml:space="preserve">    D06 - Vyzbrojení rozvaděče DT2</t>
  </si>
  <si>
    <t xml:space="preserve">    D07 - Řídící systém pro DT2</t>
  </si>
  <si>
    <t xml:space="preserve">      D07.01 - Řídící systém pro čerpoací stanici</t>
  </si>
  <si>
    <t xml:space="preserve">      D07.02 - Řídící systém pro dmychárnu a hrubé předčištění</t>
  </si>
  <si>
    <t xml:space="preserve">    D12 - Přepojovací skříně MX</t>
  </si>
  <si>
    <t xml:space="preserve">    D08 - Snímače a senzory</t>
  </si>
  <si>
    <t xml:space="preserve">      S01 - Ultrazvukové měření hladiny</t>
  </si>
  <si>
    <t xml:space="preserve">      S02 - Plovákový spínač</t>
  </si>
  <si>
    <t>D03</t>
  </si>
  <si>
    <t>Rozvaděč 31RM1</t>
  </si>
  <si>
    <t>31RM1_03001</t>
  </si>
  <si>
    <t>Skříň ocelplechová samostatně stojící 2000x1000x 400 s montážním panelem</t>
  </si>
  <si>
    <t>31RM1_03002</t>
  </si>
  <si>
    <t>Boční zákryty, 2000x400 (balení 2ks)</t>
  </si>
  <si>
    <t>bal</t>
  </si>
  <si>
    <t>31RM1_03003</t>
  </si>
  <si>
    <t>Podstavec přední/zadní, 100x1000 (balení 2ks)</t>
  </si>
  <si>
    <t>31RM1_03004</t>
  </si>
  <si>
    <t>Boční díly podstavce, 100x400 (balení 2ks)</t>
  </si>
  <si>
    <t>31RM1_03005</t>
  </si>
  <si>
    <t>Lišta přístrojová DIN 35x 7,5 perforovaná, otvor 5,2mm (2m)</t>
  </si>
  <si>
    <t>31RM1_03006</t>
  </si>
  <si>
    <t>Kanál rozvaděčový  40x 60 s úzkou perf. světle šedá</t>
  </si>
  <si>
    <t>31RM1_03007</t>
  </si>
  <si>
    <t>Kanál rozvaděčový  60x 80 s úzkou perf. světle šedá</t>
  </si>
  <si>
    <t>D04</t>
  </si>
  <si>
    <t>Vyzbrojení rozvaděče 31RM1</t>
  </si>
  <si>
    <t>31RM1_04001</t>
  </si>
  <si>
    <t>Výkonový jistič 3VA1 IEC frame 160 třída spínací charakteristiky N Icu=25kA při 415V 3-pólový, ochrana zařízení TM220, ATFM, In=125A ochrana proti přetížení Ir=88A...125A ochrana proti zkratu Ii=10 x In připojení svorkami</t>
  </si>
  <si>
    <t>241235382</t>
  </si>
  <si>
    <t>31RM1_04002</t>
  </si>
  <si>
    <t>Svorka pro připojení pomocného vodiče pro rámovou svorku</t>
  </si>
  <si>
    <t>-222529318</t>
  </si>
  <si>
    <t>31RM1_04003</t>
  </si>
  <si>
    <t xml:space="preserve">Otočný ovládací prvek se spojkou pro namontování do dveří standardní IEC IP65 s blokováním dveří </t>
  </si>
  <si>
    <t>-1891406351</t>
  </si>
  <si>
    <t>31RM1_04004</t>
  </si>
  <si>
    <t>Čtyřpólový výkonný kombinovaný svodič bleskových proudů 25kA T1+T2 230V AC</t>
  </si>
  <si>
    <t>31RM1_04005</t>
  </si>
  <si>
    <t>Pojistkový odpínač 3P 32A 10x38</t>
  </si>
  <si>
    <t>31RM1_04006</t>
  </si>
  <si>
    <t>Pojistka válcová 2A gG</t>
  </si>
  <si>
    <t>31RM1_04007</t>
  </si>
  <si>
    <t>Chránič proudový 4p 63A  30mA G</t>
  </si>
  <si>
    <t>31RM1_04008</t>
  </si>
  <si>
    <t>Chránič proudový kombinovaný 2p B 16A 30mA AC 10kA</t>
  </si>
  <si>
    <t>31RM1_04009</t>
  </si>
  <si>
    <t>Kombinovaný proudový chránič / jistič 2P 25A B</t>
  </si>
  <si>
    <t>-541557138</t>
  </si>
  <si>
    <t>31RM1_04010</t>
  </si>
  <si>
    <t>Jistič 1P C 2A 10kA</t>
  </si>
  <si>
    <t>-746316916</t>
  </si>
  <si>
    <t>31RM1_04011</t>
  </si>
  <si>
    <t>Jistič 1p C 4A 10kA</t>
  </si>
  <si>
    <t>1478225533</t>
  </si>
  <si>
    <t>31RM1_04012</t>
  </si>
  <si>
    <t>Jistič 1P B 6A 10kA</t>
  </si>
  <si>
    <t>846881167</t>
  </si>
  <si>
    <t>31RM1_04013</t>
  </si>
  <si>
    <t>Jistič 1P C 6A 10kA</t>
  </si>
  <si>
    <t>-1317674922</t>
  </si>
  <si>
    <t>31RM1_04014</t>
  </si>
  <si>
    <t>Jistič 1P B 10A 10kA</t>
  </si>
  <si>
    <t>-1255597818</t>
  </si>
  <si>
    <t>31RM1_04015</t>
  </si>
  <si>
    <t>Jistič 1P C 10A 10kA</t>
  </si>
  <si>
    <t>60955873</t>
  </si>
  <si>
    <t>31RM1_04016</t>
  </si>
  <si>
    <t>Jistič 1P+N C 10A 10kA</t>
  </si>
  <si>
    <t>-645683991</t>
  </si>
  <si>
    <t>31RM1_04017</t>
  </si>
  <si>
    <t>Jistič 1P B 16A 10kA</t>
  </si>
  <si>
    <t>2064933381</t>
  </si>
  <si>
    <t>31RM1_04018</t>
  </si>
  <si>
    <t>Jistič 3P C 63A 10kA</t>
  </si>
  <si>
    <t>-1960116335</t>
  </si>
  <si>
    <t>31RM1_04019</t>
  </si>
  <si>
    <t>Kontakt pomocný 1/1</t>
  </si>
  <si>
    <t>-1495756302</t>
  </si>
  <si>
    <t>31RM1_04020</t>
  </si>
  <si>
    <t>Motorový jistič 3P 27 - 32A 400V</t>
  </si>
  <si>
    <t>43006189</t>
  </si>
  <si>
    <t>31RM1_04021</t>
  </si>
  <si>
    <t>Motorový jistič 3P  75 - 93A 400V</t>
  </si>
  <si>
    <t>-1150611086</t>
  </si>
  <si>
    <t>31RM1_04022</t>
  </si>
  <si>
    <t>-1181883366</t>
  </si>
  <si>
    <t>31RM1_04023</t>
  </si>
  <si>
    <t>Kontakt pomocný pro m.jistič 1NO+1NC</t>
  </si>
  <si>
    <t>-782762145</t>
  </si>
  <si>
    <t>31RM1_04024</t>
  </si>
  <si>
    <t>Výkonový stykač pro AC-spínaní 32A/15kW/400V, 3pólový, AC 230V, 50/60Hz, 1 NO + 1 NC, šroubová svorka</t>
  </si>
  <si>
    <t>1801953540</t>
  </si>
  <si>
    <t>31RM1_04025</t>
  </si>
  <si>
    <t>Softstarter 11kW/25A 400V</t>
  </si>
  <si>
    <t>1387054300</t>
  </si>
  <si>
    <t>31RM1_04026</t>
  </si>
  <si>
    <t>Softstartér 37kW/72A 400V</t>
  </si>
  <si>
    <t>1252063975</t>
  </si>
  <si>
    <t>31RM1_04027</t>
  </si>
  <si>
    <t>Frekvenční měnič 5,5 kW 12 A 480 V AC IP20</t>
  </si>
  <si>
    <t>-1956636436</t>
  </si>
  <si>
    <t>31RM1_04028</t>
  </si>
  <si>
    <t>Startér pro plynulý rozběh 1,1 kW 3 A 3P 48→ 500 V AC IP20</t>
  </si>
  <si>
    <t>-543604135</t>
  </si>
  <si>
    <t>31RM1_04029</t>
  </si>
  <si>
    <t>Reverzační spouštěč High Feature; elektronicky spínající; s elektronickou ochranou proti přetížení do 1,1kW / 400V; rozsah nastavení 0,9 .. 3A</t>
  </si>
  <si>
    <t>1559932299</t>
  </si>
  <si>
    <t>31RM1_04030</t>
  </si>
  <si>
    <t>Ochranný kryt svorky 32 A 3P 500 V AC IP20</t>
  </si>
  <si>
    <t>-466097681</t>
  </si>
  <si>
    <t>31RM1_04031</t>
  </si>
  <si>
    <t>Elektronická jednotka řízení a ochrany motoru 4DI 3DO</t>
  </si>
  <si>
    <t>-284247776</t>
  </si>
  <si>
    <t>31RM1_04032</t>
  </si>
  <si>
    <t>Základní přístroj SIMOCODE pro V MR, MODBUS RTU rozhraní 57,6 kBit/s, RS-485, 4E/3A libovolně parametrizovatelné, US: 24 V DC, vstup pro připojení termistoru monostabilní reléové výstupy</t>
  </si>
  <si>
    <t>-1083335523</t>
  </si>
  <si>
    <t>31RM1_04033</t>
  </si>
  <si>
    <t>1725426521</t>
  </si>
  <si>
    <t>31RM1_04034</t>
  </si>
  <si>
    <t>-972191706</t>
  </si>
  <si>
    <t>31RM1_04035</t>
  </si>
  <si>
    <t>Paměťový modul pro parametrizaci SIMOCODE pro S/V bez PC/PG, barva: titanově šedá</t>
  </si>
  <si>
    <t>1355157038</t>
  </si>
  <si>
    <t>31RM1_04036</t>
  </si>
  <si>
    <t>Spojovací kabel délka 0,15 m, plochý, pro připojení základního přístroje, modulu pro zaznamenávání proudu, modulu pro zaznamenávání proudu/napětí, ovládacího prvku nebo rozšiřujících modulů přes systémové rozhraní</t>
  </si>
  <si>
    <t>-1495395146</t>
  </si>
  <si>
    <t>31RM1_04037</t>
  </si>
  <si>
    <t>Univerzální spoušť 24 V DC</t>
  </si>
  <si>
    <t>-308750288</t>
  </si>
  <si>
    <t>31RM1_04038</t>
  </si>
  <si>
    <t xml:space="preserve">Pomocný spínač přepínací kontakty typ HQ (7mm) </t>
  </si>
  <si>
    <t>-195827514</t>
  </si>
  <si>
    <t>31RM1_04039</t>
  </si>
  <si>
    <t xml:space="preserve">Spínač pro signalizaci rozpojení přepínací kontakty typ HQ (7mm) </t>
  </si>
  <si>
    <t>287770407</t>
  </si>
  <si>
    <t>31RM1_04040</t>
  </si>
  <si>
    <t>Pojistkový zátěžový odpojovač, D01, 3pól., jmenovitý proud: 6 A, jmenovité napětí AC: 400V</t>
  </si>
  <si>
    <t>19774233</t>
  </si>
  <si>
    <t>31RM1_04041</t>
  </si>
  <si>
    <t>Napěťové relé AC 230/400V 2W 0,9/1,3 asymetrické sledování s průhlednou krytkou</t>
  </si>
  <si>
    <t>1728076402</t>
  </si>
  <si>
    <t>31RM1_04042</t>
  </si>
  <si>
    <t>Termistorové relé, 1 přepínací kontakt, 5A, 250 VAC</t>
  </si>
  <si>
    <t>82</t>
  </si>
  <si>
    <t>31RM1_04043</t>
  </si>
  <si>
    <t>Ochrana proti vniknutí vody</t>
  </si>
  <si>
    <t>84</t>
  </si>
  <si>
    <t>31RM1_04044</t>
  </si>
  <si>
    <t>Relé monitorovací 3-fázové sítě 183-528V AC</t>
  </si>
  <si>
    <t>86</t>
  </si>
  <si>
    <t>31RM1_04045</t>
  </si>
  <si>
    <t>Svodič přepětí - vazební impedance</t>
  </si>
  <si>
    <t>88</t>
  </si>
  <si>
    <t>31RM1_04046</t>
  </si>
  <si>
    <t>Přepěťová ochrana s integrovaným odrušovacím vf filtrem, T3, 230V AC</t>
  </si>
  <si>
    <t>90</t>
  </si>
  <si>
    <t>31RM1_04047</t>
  </si>
  <si>
    <t>Svodič bleskových proudů s dvoustupňovou přepěťovou ochranou stíněných dvoužilových signálových linek k ochraně rozhraní řídicích systémů MaR, EZS, EPS apod., zejména měřicích obvodů, před pulsním přepětím D1, C2 24V DC</t>
  </si>
  <si>
    <t>-1438737168</t>
  </si>
  <si>
    <t>31RM1_04048</t>
  </si>
  <si>
    <t>LED svítidlo do rozvaděče s infračerveným čidlem, 4W/230 VAC</t>
  </si>
  <si>
    <t>31RM1_04049</t>
  </si>
  <si>
    <t>Zásuvka soklová s ochraným kolíkem 3 svorky</t>
  </si>
  <si>
    <t>31RM1_04050</t>
  </si>
  <si>
    <t>Svorka řadová pojistková LED</t>
  </si>
  <si>
    <t>31RM1_04051</t>
  </si>
  <si>
    <t>Pojistka trubičková skleněná F  1,0A 250V 5x20mm</t>
  </si>
  <si>
    <t>31RM1_04052</t>
  </si>
  <si>
    <t>Termostat 0° - 60°C pro ventilátor 1xNO</t>
  </si>
  <si>
    <t>31RM1_04053</t>
  </si>
  <si>
    <t>Ventilátor rozváděčový 300m3/h 230V IP54 / 268x248 (223x223)</t>
  </si>
  <si>
    <t>31RM1_04054</t>
  </si>
  <si>
    <t>Mřížka větrací 268x248 IP54 otvor 223x223</t>
  </si>
  <si>
    <t>104</t>
  </si>
  <si>
    <t>31RM1_04055</t>
  </si>
  <si>
    <t>Záložní zdroj - klasická UPS, záložní doba při 50% zátěži 8 min, skutečný a zdánlivý výkon 900 W / 1500 VA, line interactive, 6×IEC 320 C13, ochrana telefonní sítě RJ-11 a USB</t>
  </si>
  <si>
    <t>106</t>
  </si>
  <si>
    <t>63</t>
  </si>
  <si>
    <t>31RM1_04056</t>
  </si>
  <si>
    <t>Zdroj napájecí spínaný 24V 3,0A 72W</t>
  </si>
  <si>
    <t>108</t>
  </si>
  <si>
    <t>31RM1_04057</t>
  </si>
  <si>
    <t>Zdroj 13,8V/60W</t>
  </si>
  <si>
    <t>110</t>
  </si>
  <si>
    <t>65</t>
  </si>
  <si>
    <t>31RM1_04058</t>
  </si>
  <si>
    <t>Relé 24VDC 2CO komplet</t>
  </si>
  <si>
    <t>112</t>
  </si>
  <si>
    <t>31RM1_04059</t>
  </si>
  <si>
    <t>Relé 230VAC 4CO komplet</t>
  </si>
  <si>
    <t>114</t>
  </si>
  <si>
    <t>67</t>
  </si>
  <si>
    <t>31RM1_04060</t>
  </si>
  <si>
    <t>Hodiny spínací denní analogové</t>
  </si>
  <si>
    <t>68</t>
  </si>
  <si>
    <t>31RM1_04061</t>
  </si>
  <si>
    <t>Hlavice hřibová rudá 35mm odblokování pootočením</t>
  </si>
  <si>
    <t>69</t>
  </si>
  <si>
    <t>31RM1_04062</t>
  </si>
  <si>
    <t>Skříň pro hlavice plastová šedý kryt 1 otvor IP67</t>
  </si>
  <si>
    <t>70</t>
  </si>
  <si>
    <t>31RM1_04063</t>
  </si>
  <si>
    <t>Hlavice signální bílá</t>
  </si>
  <si>
    <t>122</t>
  </si>
  <si>
    <t>71</t>
  </si>
  <si>
    <t>31RM1_04064</t>
  </si>
  <si>
    <t>Hlavice signální zelená</t>
  </si>
  <si>
    <t>72</t>
  </si>
  <si>
    <t>31RM1_04065</t>
  </si>
  <si>
    <t>Hlavice signální žlutá</t>
  </si>
  <si>
    <t>73</t>
  </si>
  <si>
    <t>31RM1_04066</t>
  </si>
  <si>
    <t>Hlavice otočná prosvětlená LED bílá 3pozice pevné</t>
  </si>
  <si>
    <t>128</t>
  </si>
  <si>
    <t>74</t>
  </si>
  <si>
    <t>31RM1_04067</t>
  </si>
  <si>
    <t>Spojovací díl pro hlavice</t>
  </si>
  <si>
    <t>130</t>
  </si>
  <si>
    <t>75</t>
  </si>
  <si>
    <t>31RM1_04068</t>
  </si>
  <si>
    <t>Jednotka spínací 1/0 zadní upevnění</t>
  </si>
  <si>
    <t>132</t>
  </si>
  <si>
    <t>76</t>
  </si>
  <si>
    <t>31RM1_04069</t>
  </si>
  <si>
    <t>Objímka LED 12-30VAC/DC bílá zadní upevnění</t>
  </si>
  <si>
    <t>134</t>
  </si>
  <si>
    <t>77</t>
  </si>
  <si>
    <t>31RM1_04070</t>
  </si>
  <si>
    <t>Objímka LED 85-264VAC bílá</t>
  </si>
  <si>
    <t>136</t>
  </si>
  <si>
    <t>31RM1_04071</t>
  </si>
  <si>
    <t>Objímka LED 85-264VAC zelená</t>
  </si>
  <si>
    <t>138</t>
  </si>
  <si>
    <t>79</t>
  </si>
  <si>
    <t>31RM1_04072</t>
  </si>
  <si>
    <t>Nosič štítků 18x27mm bez štítku</t>
  </si>
  <si>
    <t>140</t>
  </si>
  <si>
    <t>80</t>
  </si>
  <si>
    <t>31RM1_04073</t>
  </si>
  <si>
    <t>Štítek 18x27mm prázdný hliníková vrstva</t>
  </si>
  <si>
    <t>142</t>
  </si>
  <si>
    <t>81</t>
  </si>
  <si>
    <t>31RM1_04074</t>
  </si>
  <si>
    <t>Svorka 50/1 šedá</t>
  </si>
  <si>
    <t>150</t>
  </si>
  <si>
    <t>31RM1_04075</t>
  </si>
  <si>
    <t>Svorka 50/1 modrá</t>
  </si>
  <si>
    <t>152</t>
  </si>
  <si>
    <t>83</t>
  </si>
  <si>
    <t>31RM1_04076</t>
  </si>
  <si>
    <t>Svorka 50/1 zeleno-žlutá</t>
  </si>
  <si>
    <t>154</t>
  </si>
  <si>
    <t>31RM1_04077</t>
  </si>
  <si>
    <t>Svorka řadová průchozí 16/35</t>
  </si>
  <si>
    <t>156</t>
  </si>
  <si>
    <t>85</t>
  </si>
  <si>
    <t>31RM1_04078</t>
  </si>
  <si>
    <t>Svorka řadová modulární zemnící 16/35</t>
  </si>
  <si>
    <t>158</t>
  </si>
  <si>
    <t>31RM1_04079</t>
  </si>
  <si>
    <t>Svorka řadová průchozí 4</t>
  </si>
  <si>
    <t>160</t>
  </si>
  <si>
    <t>87</t>
  </si>
  <si>
    <t>31RM1_04080</t>
  </si>
  <si>
    <t>Svorka řadová zemnící 4 zeleno-žlutá</t>
  </si>
  <si>
    <t>162</t>
  </si>
  <si>
    <t>31RM1_04081</t>
  </si>
  <si>
    <t>Svorka řadová průchozí 2,5</t>
  </si>
  <si>
    <t>164</t>
  </si>
  <si>
    <t>89</t>
  </si>
  <si>
    <t>31RM1_04082</t>
  </si>
  <si>
    <t>Svorka řadová průchozí 2,5 modrá</t>
  </si>
  <si>
    <t>166</t>
  </si>
  <si>
    <t>31RM1_04083</t>
  </si>
  <si>
    <t>Svorka řadová zemnící 2,5 zeleno-žlutá</t>
  </si>
  <si>
    <t>168</t>
  </si>
  <si>
    <t>91</t>
  </si>
  <si>
    <t>31RM1_04084</t>
  </si>
  <si>
    <t>Svorka řadová průchozí 1,5</t>
  </si>
  <si>
    <t>170</t>
  </si>
  <si>
    <t>31RM1_04085</t>
  </si>
  <si>
    <t>Svorka řadová průchozí 1,5 modrá</t>
  </si>
  <si>
    <t>172</t>
  </si>
  <si>
    <t>93</t>
  </si>
  <si>
    <t>31RM1_04086</t>
  </si>
  <si>
    <t>Svorka řadová zemnící 1,5 zeleno-žlutá</t>
  </si>
  <si>
    <t>174</t>
  </si>
  <si>
    <t>31RM1_04087</t>
  </si>
  <si>
    <t>176</t>
  </si>
  <si>
    <t>D05</t>
  </si>
  <si>
    <t>Rozvaděč DT2</t>
  </si>
  <si>
    <t>95</t>
  </si>
  <si>
    <t>31RM1_05001</t>
  </si>
  <si>
    <t>178</t>
  </si>
  <si>
    <t>31RM1_05002</t>
  </si>
  <si>
    <t>180</t>
  </si>
  <si>
    <t>97</t>
  </si>
  <si>
    <t>31RM1_05003</t>
  </si>
  <si>
    <t>182</t>
  </si>
  <si>
    <t>31RM1_05004</t>
  </si>
  <si>
    <t>184</t>
  </si>
  <si>
    <t>99</t>
  </si>
  <si>
    <t>31RM1_05005</t>
  </si>
  <si>
    <t>186</t>
  </si>
  <si>
    <t>31RM1_05006</t>
  </si>
  <si>
    <t>188</t>
  </si>
  <si>
    <t>101</t>
  </si>
  <si>
    <t>31RM1_05007</t>
  </si>
  <si>
    <t>190</t>
  </si>
  <si>
    <t>D06</t>
  </si>
  <si>
    <t>Vyzbrojení rozvaděče DT2</t>
  </si>
  <si>
    <t>31RM1_06001</t>
  </si>
  <si>
    <t>192</t>
  </si>
  <si>
    <t>103</t>
  </si>
  <si>
    <t>31RM1_06002</t>
  </si>
  <si>
    <t>194</t>
  </si>
  <si>
    <t>D07</t>
  </si>
  <si>
    <t>Řídící systém pro DT2</t>
  </si>
  <si>
    <t>D07.01</t>
  </si>
  <si>
    <t>Řídící systém pro čerpoací stanici</t>
  </si>
  <si>
    <t>31RM1_07001</t>
  </si>
  <si>
    <t>Modul rozhraní, pro použití s: PROFINET, 117 x 50 x 74 mm 2 vstupů 24 V DC</t>
  </si>
  <si>
    <t>1372781089</t>
  </si>
  <si>
    <t>105</t>
  </si>
  <si>
    <t>31RM1_07002</t>
  </si>
  <si>
    <t>Vstupní modul 24V DC, 16DI</t>
  </si>
  <si>
    <t>1969231259</t>
  </si>
  <si>
    <t>31RM1_07003</t>
  </si>
  <si>
    <t>Výstupní modul 24V DC, 16DQ</t>
  </si>
  <si>
    <t>1381657802</t>
  </si>
  <si>
    <t>107</t>
  </si>
  <si>
    <t>31RM1_07004</t>
  </si>
  <si>
    <t>Analogový vstupní/výstupní modul 4AI</t>
  </si>
  <si>
    <t>745620167</t>
  </si>
  <si>
    <t>31RM1_07005</t>
  </si>
  <si>
    <t>Kryt pro ochranu prázdných slotů</t>
  </si>
  <si>
    <t>340329266</t>
  </si>
  <si>
    <t>109</t>
  </si>
  <si>
    <t>31RM1_07006</t>
  </si>
  <si>
    <t>Bus adapter 2xRJ45</t>
  </si>
  <si>
    <t>-1149652714</t>
  </si>
  <si>
    <t>31RM1_07007</t>
  </si>
  <si>
    <t>-2090288980</t>
  </si>
  <si>
    <t>111</t>
  </si>
  <si>
    <t>31RM1_07008</t>
  </si>
  <si>
    <t>Lišta DIN pro PLC šířka 35mm, délka 483mm</t>
  </si>
  <si>
    <t>-1856575813</t>
  </si>
  <si>
    <t>D07.02</t>
  </si>
  <si>
    <t>Řídící systém pro dmychárnu a hrubé předčištění</t>
  </si>
  <si>
    <t>31RM1_07101</t>
  </si>
  <si>
    <t>1031675291</t>
  </si>
  <si>
    <t>113</t>
  </si>
  <si>
    <t>31RM1_07102</t>
  </si>
  <si>
    <t>-1326100440</t>
  </si>
  <si>
    <t>31RM1_07103</t>
  </si>
  <si>
    <t>-1659210957</t>
  </si>
  <si>
    <t>115</t>
  </si>
  <si>
    <t>31RM1_07104</t>
  </si>
  <si>
    <t>-372901463</t>
  </si>
  <si>
    <t>31RM1_07105</t>
  </si>
  <si>
    <t>1597685355</t>
  </si>
  <si>
    <t>117</t>
  </si>
  <si>
    <t>31RM1_07106</t>
  </si>
  <si>
    <t>-406237032</t>
  </si>
  <si>
    <t>31RM1_07107</t>
  </si>
  <si>
    <t>PLC paměťová karta 6ES7954-8LE03-0AA0</t>
  </si>
  <si>
    <t>1773783198</t>
  </si>
  <si>
    <t>119</t>
  </si>
  <si>
    <t>31RM1_07108</t>
  </si>
  <si>
    <t>-1180343803</t>
  </si>
  <si>
    <t>31RM1_07109</t>
  </si>
  <si>
    <t>218</t>
  </si>
  <si>
    <t>D12</t>
  </si>
  <si>
    <t>Přepojovací skříně MX</t>
  </si>
  <si>
    <t>121</t>
  </si>
  <si>
    <t>31RM1_12001</t>
  </si>
  <si>
    <t>Přepojovací skříň</t>
  </si>
  <si>
    <t>220</t>
  </si>
  <si>
    <t>D08</t>
  </si>
  <si>
    <t>Snímače a senzory</t>
  </si>
  <si>
    <t>S01</t>
  </si>
  <si>
    <t>Ultrazvukové měření hladiny</t>
  </si>
  <si>
    <t>31RM1_08001</t>
  </si>
  <si>
    <t>Ultrazvukové měření hladiny 0,2-8m výstup 4-20mA, kabel 5m, IP68</t>
  </si>
  <si>
    <t>2141836372</t>
  </si>
  <si>
    <t>S02</t>
  </si>
  <si>
    <t>Plovákový spínač</t>
  </si>
  <si>
    <t>123</t>
  </si>
  <si>
    <t>31RM1_08002</t>
  </si>
  <si>
    <t>Kompaktní převodník tlaku. Piezorezistivní senzor 400 mbar do 40 bar</t>
  </si>
  <si>
    <t>-1573506970</t>
  </si>
  <si>
    <t>31RM1_08003</t>
  </si>
  <si>
    <t>Závaží k plováku</t>
  </si>
  <si>
    <t>-1091136863</t>
  </si>
  <si>
    <t>125</t>
  </si>
  <si>
    <t>31RM1_14001</t>
  </si>
  <si>
    <t>Kabel CYKY-J  4x 4</t>
  </si>
  <si>
    <t>240</t>
  </si>
  <si>
    <t>VV</t>
  </si>
  <si>
    <t>80+20</t>
  </si>
  <si>
    <t>31RM1_14002</t>
  </si>
  <si>
    <t>Kabel CYKY-J  4x16</t>
  </si>
  <si>
    <t>47841399</t>
  </si>
  <si>
    <t>50+30</t>
  </si>
  <si>
    <t>127</t>
  </si>
  <si>
    <t>31RM1_14003</t>
  </si>
  <si>
    <t>Kabel CYKY-J  5x 2,5</t>
  </si>
  <si>
    <t>242</t>
  </si>
  <si>
    <t>40+40</t>
  </si>
  <si>
    <t>31RM1_14004</t>
  </si>
  <si>
    <t>Kabel CYKY-J  7x 1,5</t>
  </si>
  <si>
    <t>250</t>
  </si>
  <si>
    <t>40+40+40+40+40+40</t>
  </si>
  <si>
    <t>129</t>
  </si>
  <si>
    <t>31RM1_14005</t>
  </si>
  <si>
    <t>Kabel CYKY-O  3x 1,5</t>
  </si>
  <si>
    <t>252</t>
  </si>
  <si>
    <t>150+30</t>
  </si>
  <si>
    <t>31RM1_14006</t>
  </si>
  <si>
    <t>Kabel CMSM  4G1,5 (flexibilní)</t>
  </si>
  <si>
    <t>656154856</t>
  </si>
  <si>
    <t>80+50+30</t>
  </si>
  <si>
    <t>131</t>
  </si>
  <si>
    <t>31RM1_14007</t>
  </si>
  <si>
    <t>Kabel J-Y(St)Y  4x2x0,8 šedá (stíněný)</t>
  </si>
  <si>
    <t>266</t>
  </si>
  <si>
    <t>40+100+30</t>
  </si>
  <si>
    <t>31RM1_14008</t>
  </si>
  <si>
    <t>Kabel J-Y(St)Y  8x2x0,8 šedá (stíněný)</t>
  </si>
  <si>
    <t>268</t>
  </si>
  <si>
    <t>40+40+40+40+40+40+40+80+50+30</t>
  </si>
  <si>
    <t>133</t>
  </si>
  <si>
    <t>31RM1_14009</t>
  </si>
  <si>
    <t>Kabel Y-JZ  3x 1 (YSLY-JZ) (flexibilní)</t>
  </si>
  <si>
    <t>272</t>
  </si>
  <si>
    <t>40+40+30</t>
  </si>
  <si>
    <t>31RM1_14010</t>
  </si>
  <si>
    <t>Kabel Y-JZ  7x 1 (YSLY-JZ) (flexibilní)</t>
  </si>
  <si>
    <t>276</t>
  </si>
  <si>
    <t>40+40+40+40+40+30</t>
  </si>
  <si>
    <t>135</t>
  </si>
  <si>
    <t>31RM1_14011</t>
  </si>
  <si>
    <t>Kabel 2YSL(St)CYv-JB 4x  2,5 0,6/1kV černá (EMV dvojité stínění)</t>
  </si>
  <si>
    <t>280</t>
  </si>
  <si>
    <t>31RM1_14012</t>
  </si>
  <si>
    <t>Kabel 1-CXKH-V(O)  2x 1,5 P60-R B2cas1d0 (bezhalog.,vyhláška 23/2008)</t>
  </si>
  <si>
    <t>-1418668629</t>
  </si>
  <si>
    <t>137</t>
  </si>
  <si>
    <t>31RM1_14013</t>
  </si>
  <si>
    <t>Vodič CYA   6 H07V-K zeleno-žlutá</t>
  </si>
  <si>
    <t>354</t>
  </si>
  <si>
    <t>31RM1_14014</t>
  </si>
  <si>
    <t>Vodič CYA  10 H07V-K zeleno-žlutá</t>
  </si>
  <si>
    <t>1165075353</t>
  </si>
  <si>
    <t>139</t>
  </si>
  <si>
    <t>31RM1_14015</t>
  </si>
  <si>
    <t>304</t>
  </si>
  <si>
    <t>31RM1_15001</t>
  </si>
  <si>
    <t>Žlab drátěný 50/ 50 2m žárový zinek</t>
  </si>
  <si>
    <t>306</t>
  </si>
  <si>
    <t>141</t>
  </si>
  <si>
    <t>31RM1_15002</t>
  </si>
  <si>
    <t>Žlab drátěný 100/ 50 2m žárový zinek</t>
  </si>
  <si>
    <t>308</t>
  </si>
  <si>
    <t>31RM1_15003</t>
  </si>
  <si>
    <t>Nosník žlabu 50 žárový zinek</t>
  </si>
  <si>
    <t>316</t>
  </si>
  <si>
    <t>143</t>
  </si>
  <si>
    <t>31RM1_15004</t>
  </si>
  <si>
    <t>Nosník žlabu 100 žárový zinek</t>
  </si>
  <si>
    <t>318</t>
  </si>
  <si>
    <t>144</t>
  </si>
  <si>
    <t>31RM1_15005</t>
  </si>
  <si>
    <t>Spojka žlabu žárový zinek</t>
  </si>
  <si>
    <t>326</t>
  </si>
  <si>
    <t>145</t>
  </si>
  <si>
    <t>31RM1_15006</t>
  </si>
  <si>
    <t>Spojka uzemňovací žárový zinek</t>
  </si>
  <si>
    <t>328</t>
  </si>
  <si>
    <t>146</t>
  </si>
  <si>
    <t>31RM1_15007</t>
  </si>
  <si>
    <t>Trubka pevná  750N 20 bílá UV-stabilní</t>
  </si>
  <si>
    <t>-1649384558</t>
  </si>
  <si>
    <t>147</t>
  </si>
  <si>
    <t>31RM1_15008</t>
  </si>
  <si>
    <t>Trubka pevná  750N 25 bílá UV-stabilní</t>
  </si>
  <si>
    <t>1434905808</t>
  </si>
  <si>
    <t>148</t>
  </si>
  <si>
    <t>31RM1_15009</t>
  </si>
  <si>
    <t>Trubka pevná  750N 32 bílá UV-stabilní</t>
  </si>
  <si>
    <t>-1301774571</t>
  </si>
  <si>
    <t>149</t>
  </si>
  <si>
    <t>31RM1_15010</t>
  </si>
  <si>
    <t>Trubka ohebná 750N UV 20 černá</t>
  </si>
  <si>
    <t>348</t>
  </si>
  <si>
    <t>31RM1_15011</t>
  </si>
  <si>
    <t>Trubka ohebná 750N UV 25 černá</t>
  </si>
  <si>
    <t>350</t>
  </si>
  <si>
    <t>151</t>
  </si>
  <si>
    <t>31RM1_15012</t>
  </si>
  <si>
    <t>Trubka ohebná 750N UV 32 černá</t>
  </si>
  <si>
    <t>352</t>
  </si>
  <si>
    <t>31RM1_15013</t>
  </si>
  <si>
    <t>Spojka trubky 20 černá</t>
  </si>
  <si>
    <t>-2013548939</t>
  </si>
  <si>
    <t>153</t>
  </si>
  <si>
    <t>31RM1_15014</t>
  </si>
  <si>
    <t>Spojka trubky 25 černá</t>
  </si>
  <si>
    <t>1944545018</t>
  </si>
  <si>
    <t>31RM1_15015</t>
  </si>
  <si>
    <t>Spojka trubky UV 32 černá</t>
  </si>
  <si>
    <t>1786298742</t>
  </si>
  <si>
    <t>155</t>
  </si>
  <si>
    <t>31RM1_15016</t>
  </si>
  <si>
    <t>Příchytka trubky UV 20 černá</t>
  </si>
  <si>
    <t>28145629</t>
  </si>
  <si>
    <t>31RM1_15017</t>
  </si>
  <si>
    <t>Příchytka trubky UV 25 černá</t>
  </si>
  <si>
    <t>768467667</t>
  </si>
  <si>
    <t>157</t>
  </si>
  <si>
    <t>31RM1_15018</t>
  </si>
  <si>
    <t>Příchytka trubky UV 32 černá</t>
  </si>
  <si>
    <t>-1674100210</t>
  </si>
  <si>
    <t>31RM1_15019</t>
  </si>
  <si>
    <t>360</t>
  </si>
  <si>
    <t>159</t>
  </si>
  <si>
    <t>31RM1_15020</t>
  </si>
  <si>
    <t>376</t>
  </si>
  <si>
    <t>31RM1_18001</t>
  </si>
  <si>
    <t>Výroba rozvaděče 31RM1</t>
  </si>
  <si>
    <t>-283692184</t>
  </si>
  <si>
    <t>161</t>
  </si>
  <si>
    <t>31RM1_18002</t>
  </si>
  <si>
    <t>Montáž rozvaděče 31RM1 na místě</t>
  </si>
  <si>
    <t>1948484669</t>
  </si>
  <si>
    <t>31RM1_18003</t>
  </si>
  <si>
    <t>Výroba rozvaděče DT2</t>
  </si>
  <si>
    <t>809420093</t>
  </si>
  <si>
    <t>163</t>
  </si>
  <si>
    <t>31RM1_18004</t>
  </si>
  <si>
    <t>Montáž rozvaděče DT2 na místě</t>
  </si>
  <si>
    <t>-530866238</t>
  </si>
  <si>
    <t>31RM1_18005</t>
  </si>
  <si>
    <t>Výroba a montáž ovládácích skříní MS</t>
  </si>
  <si>
    <t>309501782</t>
  </si>
  <si>
    <t>165</t>
  </si>
  <si>
    <t>31RM1_18006</t>
  </si>
  <si>
    <t>Výroba a montáž přepojovacích skříní MX</t>
  </si>
  <si>
    <t>-843252965</t>
  </si>
  <si>
    <t>31RM1_18007</t>
  </si>
  <si>
    <t>Montáž a zapojení snímačů a senzorů</t>
  </si>
  <si>
    <t>-236650040</t>
  </si>
  <si>
    <t>167</t>
  </si>
  <si>
    <t>31RM1_18008</t>
  </si>
  <si>
    <t>Montáž kabelů</t>
  </si>
  <si>
    <t>-639340615</t>
  </si>
  <si>
    <t>31RM1_18009</t>
  </si>
  <si>
    <t>925134035</t>
  </si>
  <si>
    <t>169</t>
  </si>
  <si>
    <t>31RM1_18010</t>
  </si>
  <si>
    <t>Softwarové práce PLC v DT2</t>
  </si>
  <si>
    <t>1262009298</t>
  </si>
  <si>
    <t>31RM1_18011</t>
  </si>
  <si>
    <t>Softwarové práce HMI v DT2</t>
  </si>
  <si>
    <t>465811789</t>
  </si>
  <si>
    <t>171</t>
  </si>
  <si>
    <t>31RM1_18012</t>
  </si>
  <si>
    <t>-1675872973</t>
  </si>
  <si>
    <t>31RM1_18013</t>
  </si>
  <si>
    <t>-1248782686</t>
  </si>
  <si>
    <t>173</t>
  </si>
  <si>
    <t>31RM1_18014</t>
  </si>
  <si>
    <t>-624972532</t>
  </si>
  <si>
    <t>31RM1_18015</t>
  </si>
  <si>
    <t>Stanovisko TIČR</t>
  </si>
  <si>
    <t>-712349323</t>
  </si>
  <si>
    <t>175</t>
  </si>
  <si>
    <t>31RM1_18016</t>
  </si>
  <si>
    <t>Demontáže a zajištění provizorního provozu</t>
  </si>
  <si>
    <t>-2106210707</t>
  </si>
  <si>
    <t>31RM1_18017</t>
  </si>
  <si>
    <t>-1568895174</t>
  </si>
  <si>
    <t>177</t>
  </si>
  <si>
    <t>31RM1_18018</t>
  </si>
  <si>
    <t>1311378590</t>
  </si>
  <si>
    <t>33RM3 - 1.část monoblok-1.část+DT3</t>
  </si>
  <si>
    <t xml:space="preserve">    D03 - Rozvaděč 33RM3</t>
  </si>
  <si>
    <t xml:space="preserve">    D04 - Vyzbrojení rozvaděče 33RM3</t>
  </si>
  <si>
    <t xml:space="preserve">    D05 - Rozvaděč DT3</t>
  </si>
  <si>
    <t xml:space="preserve">    D07 - Řídící systém pro DT3</t>
  </si>
  <si>
    <t xml:space="preserve">      D07.01 - Řídící systém pro Monoblok část 1</t>
  </si>
  <si>
    <t xml:space="preserve">      D07.02 - Řídící systém pro Monoblok část 2</t>
  </si>
  <si>
    <t xml:space="preserve">    D13 - Snímače a senzory</t>
  </si>
  <si>
    <t xml:space="preserve">      S03 - Plovákový spínač</t>
  </si>
  <si>
    <t xml:space="preserve">      S04 - Indukční průtokoměr</t>
  </si>
  <si>
    <t xml:space="preserve">      S06 - Měření teploty</t>
  </si>
  <si>
    <t>Rozvaděč 33RM3</t>
  </si>
  <si>
    <t>33RM3_03001</t>
  </si>
  <si>
    <t>33RM3_03002</t>
  </si>
  <si>
    <t>33RM3_03003</t>
  </si>
  <si>
    <t>33RM3_03004</t>
  </si>
  <si>
    <t>33RM3_03005</t>
  </si>
  <si>
    <t>33RM3_03006</t>
  </si>
  <si>
    <t>33RM3_03007</t>
  </si>
  <si>
    <t>Vyzbrojení rozvaděče 33RM3</t>
  </si>
  <si>
    <t>33RM3_04001</t>
  </si>
  <si>
    <t>-901886567</t>
  </si>
  <si>
    <t>33RM3_04002</t>
  </si>
  <si>
    <t>-836056509</t>
  </si>
  <si>
    <t>33RM3_04003</t>
  </si>
  <si>
    <t>-1650964620</t>
  </si>
  <si>
    <t>33RM3_04004</t>
  </si>
  <si>
    <t>1145779544</t>
  </si>
  <si>
    <t>33RM3_04005</t>
  </si>
  <si>
    <t>1571865431</t>
  </si>
  <si>
    <t>33RM3_04006</t>
  </si>
  <si>
    <t>682632076</t>
  </si>
  <si>
    <t>33RM3_04007</t>
  </si>
  <si>
    <t>33RM3_04008</t>
  </si>
  <si>
    <t>33RM3_04009</t>
  </si>
  <si>
    <t>33RM3_04010</t>
  </si>
  <si>
    <t>33RM3_04011</t>
  </si>
  <si>
    <t>-1271503211</t>
  </si>
  <si>
    <t>33RM3_04012</t>
  </si>
  <si>
    <t>-1667679503</t>
  </si>
  <si>
    <t>33RM3_04013</t>
  </si>
  <si>
    <t>59615859</t>
  </si>
  <si>
    <t>33RM3_04014</t>
  </si>
  <si>
    <t>-100112257</t>
  </si>
  <si>
    <t>33RM3_04015</t>
  </si>
  <si>
    <t>-303183438</t>
  </si>
  <si>
    <t>33RM3_04016</t>
  </si>
  <si>
    <t>1780974545</t>
  </si>
  <si>
    <t>33RM3_04017</t>
  </si>
  <si>
    <t>2062114269</t>
  </si>
  <si>
    <t>33RM3_04018</t>
  </si>
  <si>
    <t>-1529954069</t>
  </si>
  <si>
    <t>33RM3_04019</t>
  </si>
  <si>
    <t>Jistič 3P C 10A 10kA</t>
  </si>
  <si>
    <t>1828118697</t>
  </si>
  <si>
    <t>33RM3_04020</t>
  </si>
  <si>
    <t>Jistič 3P C 25A 10kA</t>
  </si>
  <si>
    <t>-319938016</t>
  </si>
  <si>
    <t>33RM3_04021</t>
  </si>
  <si>
    <t>918392631</t>
  </si>
  <si>
    <t>33RM3_04022</t>
  </si>
  <si>
    <t>Motorový jistič 3P 45 - 63A 400V</t>
  </si>
  <si>
    <t>1621046580</t>
  </si>
  <si>
    <t>33RM3_04023</t>
  </si>
  <si>
    <t>-104309973</t>
  </si>
  <si>
    <t>33RM3_04024</t>
  </si>
  <si>
    <t xml:space="preserve">Softstartér 22kW/45A 400V 110-230 V AC/DC Šroubové svorky </t>
  </si>
  <si>
    <t>945060119</t>
  </si>
  <si>
    <t>33RM3_04025</t>
  </si>
  <si>
    <t>Softstartér 22kW/45A 400V 24 V AC/DC Šroubové svorky Termistorová ochrana motoru</t>
  </si>
  <si>
    <t>587357726</t>
  </si>
  <si>
    <t>33RM3_04026</t>
  </si>
  <si>
    <t>Spouštěč přímý - s elektronickou ochranou proti přetížení do 4kW / 400V; 2,8 .. 9A</t>
  </si>
  <si>
    <t>-1843177759</t>
  </si>
  <si>
    <t>33RM3_04027</t>
  </si>
  <si>
    <t>Reverzační spouštěč High Feature; elektronicky spínající; s elektronickou ochranou proti přetížení do 0,25kW / 400V; rozsah nastavení 0,3 .. 1A</t>
  </si>
  <si>
    <t>-1599302886</t>
  </si>
  <si>
    <t>33RM3_04028</t>
  </si>
  <si>
    <t>-1520544572</t>
  </si>
  <si>
    <t>33RM3_04029</t>
  </si>
  <si>
    <t>-816185399</t>
  </si>
  <si>
    <t>33RM3_04030</t>
  </si>
  <si>
    <t>-1334851228</t>
  </si>
  <si>
    <t>33RM3_04031</t>
  </si>
  <si>
    <t>-1134040237</t>
  </si>
  <si>
    <t>33RM3_04032</t>
  </si>
  <si>
    <t>685023624</t>
  </si>
  <si>
    <t>33RM3_04033</t>
  </si>
  <si>
    <t>-1160448683</t>
  </si>
  <si>
    <t>33RM3_04034</t>
  </si>
  <si>
    <t>1094308827</t>
  </si>
  <si>
    <t>33RM3_04035</t>
  </si>
  <si>
    <t>-1656589982</t>
  </si>
  <si>
    <t>33RM3_04036</t>
  </si>
  <si>
    <t>Selektivní modul 8kanálový se spínací charakteristikou vstup: 24 V DC/40 A výstup: 24 V DC/8x 5 A nastavitelný práh 1-5 A s monitorovacím rozhraním</t>
  </si>
  <si>
    <t>-292172642</t>
  </si>
  <si>
    <t>33RM3_04037</t>
  </si>
  <si>
    <t>33RM3_04038</t>
  </si>
  <si>
    <t>33RM3_04039</t>
  </si>
  <si>
    <t>33RM3_04040</t>
  </si>
  <si>
    <t>33RM3_04041</t>
  </si>
  <si>
    <t>33RM3_04042</t>
  </si>
  <si>
    <t>1674234622</t>
  </si>
  <si>
    <t>33RM3_04043</t>
  </si>
  <si>
    <t>33RM3_04044</t>
  </si>
  <si>
    <t>33RM3_04045</t>
  </si>
  <si>
    <t>33RM3_04046</t>
  </si>
  <si>
    <t>33RM3_04047</t>
  </si>
  <si>
    <t>33RM3_04048</t>
  </si>
  <si>
    <t>33RM3_04049</t>
  </si>
  <si>
    <t>33RM3_04050</t>
  </si>
  <si>
    <t>33RM3_04051</t>
  </si>
  <si>
    <t>33RM3_04052</t>
  </si>
  <si>
    <t>33RM3_04053</t>
  </si>
  <si>
    <t>33RM3_04054</t>
  </si>
  <si>
    <t>33RM3_04055</t>
  </si>
  <si>
    <t>33RM3_04056</t>
  </si>
  <si>
    <t>33RM3_04057</t>
  </si>
  <si>
    <t>33RM3_04058</t>
  </si>
  <si>
    <t>33RM3_04059</t>
  </si>
  <si>
    <t>33RM3_04060</t>
  </si>
  <si>
    <t>33RM3_04061</t>
  </si>
  <si>
    <t>33RM3_04062</t>
  </si>
  <si>
    <t>33RM3_04063</t>
  </si>
  <si>
    <t>33RM3_04064</t>
  </si>
  <si>
    <t>33RM3_04065</t>
  </si>
  <si>
    <t>33RM3_04066</t>
  </si>
  <si>
    <t>33RM3_04067</t>
  </si>
  <si>
    <t>33RM3_04068</t>
  </si>
  <si>
    <t>Skříň pro hlavice plastová šedý kryt 2 otvory IP67</t>
  </si>
  <si>
    <t>33RM3_04069</t>
  </si>
  <si>
    <t>Skříň pro hlavice plastová šedý kryt 6 otvorů IP66</t>
  </si>
  <si>
    <t>33RM3_04070</t>
  </si>
  <si>
    <t>Svorka 95/1 šedá</t>
  </si>
  <si>
    <t>33RM3_04071</t>
  </si>
  <si>
    <t>Svorka 95/1 modrá</t>
  </si>
  <si>
    <t>33RM3_04072</t>
  </si>
  <si>
    <t>Svorka 95/1x2 zeleno-žlutá</t>
  </si>
  <si>
    <t>33RM3_04073</t>
  </si>
  <si>
    <t>Svorka řadová průchozí 10/35</t>
  </si>
  <si>
    <t>33RM3_04074</t>
  </si>
  <si>
    <t>Svorka řadová průchozí 10/35 modrá</t>
  </si>
  <si>
    <t>33RM3_04075</t>
  </si>
  <si>
    <t>Svorka řadová modulární zemnící 10/35</t>
  </si>
  <si>
    <t>33RM3_04076</t>
  </si>
  <si>
    <t>33RM3_04077</t>
  </si>
  <si>
    <t>33RM3_04078</t>
  </si>
  <si>
    <t>33RM3_04079</t>
  </si>
  <si>
    <t>33RM3_04080</t>
  </si>
  <si>
    <t>33RM3_04081</t>
  </si>
  <si>
    <t>33RM3_04082</t>
  </si>
  <si>
    <t>33RM3_04083</t>
  </si>
  <si>
    <t>Rozvaděč DT3</t>
  </si>
  <si>
    <t>33RM3_05001</t>
  </si>
  <si>
    <t>Skříň ocelplechová samostatně stojící 2000x 600x 400 s montážním panelem</t>
  </si>
  <si>
    <t>33RM3_05002</t>
  </si>
  <si>
    <t>33RM3_05003</t>
  </si>
  <si>
    <t>33RM3_05004</t>
  </si>
  <si>
    <t>196</t>
  </si>
  <si>
    <t>33RM3_05005</t>
  </si>
  <si>
    <t>198</t>
  </si>
  <si>
    <t>33RM3_05006</t>
  </si>
  <si>
    <t>200</t>
  </si>
  <si>
    <t>33RM3_05007</t>
  </si>
  <si>
    <t>202</t>
  </si>
  <si>
    <t>Řídící systém pro DT3</t>
  </si>
  <si>
    <t>Řídící systém pro Monoblok část 1</t>
  </si>
  <si>
    <t>33RM3_07001</t>
  </si>
  <si>
    <t>-781295661</t>
  </si>
  <si>
    <t>33RM3_07002</t>
  </si>
  <si>
    <t>-1597335753</t>
  </si>
  <si>
    <t>33RM3_07003</t>
  </si>
  <si>
    <t>1012312515</t>
  </si>
  <si>
    <t>33RM3_07004</t>
  </si>
  <si>
    <t>981312392</t>
  </si>
  <si>
    <t>33RM3_07005</t>
  </si>
  <si>
    <t>-2099246838</t>
  </si>
  <si>
    <t>33RM3_07006</t>
  </si>
  <si>
    <t>829023086</t>
  </si>
  <si>
    <t>33RM3_07007</t>
  </si>
  <si>
    <t>-2036210563</t>
  </si>
  <si>
    <t>33RM3_07008</t>
  </si>
  <si>
    <t>1593024229</t>
  </si>
  <si>
    <t>Řídící systém pro Monoblok část 2</t>
  </si>
  <si>
    <t>33RM3_07101</t>
  </si>
  <si>
    <t>-491391424</t>
  </si>
  <si>
    <t>33RM3_07102</t>
  </si>
  <si>
    <t>-928038538</t>
  </si>
  <si>
    <t>33RM3_07103</t>
  </si>
  <si>
    <t>3860662</t>
  </si>
  <si>
    <t>33RM3_07104</t>
  </si>
  <si>
    <t>1934955686</t>
  </si>
  <si>
    <t>33RM3_07105</t>
  </si>
  <si>
    <t>1569306712</t>
  </si>
  <si>
    <t>33RM3_07106</t>
  </si>
  <si>
    <t>27398401</t>
  </si>
  <si>
    <t>33RM3_07107</t>
  </si>
  <si>
    <t>-980072871</t>
  </si>
  <si>
    <t>33RM3_12001</t>
  </si>
  <si>
    <t>226</t>
  </si>
  <si>
    <t>D13</t>
  </si>
  <si>
    <t>33RM3_13001</t>
  </si>
  <si>
    <t>1103996382</t>
  </si>
  <si>
    <t>S03</t>
  </si>
  <si>
    <t>33RM3_13002</t>
  </si>
  <si>
    <t>112361858</t>
  </si>
  <si>
    <t>33RM3_13003</t>
  </si>
  <si>
    <t>-237431855</t>
  </si>
  <si>
    <t>S04</t>
  </si>
  <si>
    <t>Indukční průtokoměr</t>
  </si>
  <si>
    <t>33RM3_13004</t>
  </si>
  <si>
    <t>Magneticko-indukční průtokoměr DN80, oddělené provedení čidla a jednotky, kabel 8m, 4-20mA, IP67</t>
  </si>
  <si>
    <t>-21241125</t>
  </si>
  <si>
    <t>S06</t>
  </si>
  <si>
    <t>Měření teploty</t>
  </si>
  <si>
    <t>33RM3_13005</t>
  </si>
  <si>
    <t>Teploměr prostorový PTP10 0-50°C / 4-20mA</t>
  </si>
  <si>
    <t>1694666795</t>
  </si>
  <si>
    <t>33RM3_14001</t>
  </si>
  <si>
    <t>Kabel CYKY-J  4x10</t>
  </si>
  <si>
    <t>1792149127</t>
  </si>
  <si>
    <t>33RM3_14002</t>
  </si>
  <si>
    <t>Kabel CYKY-J  3x 1,5</t>
  </si>
  <si>
    <t>80+80</t>
  </si>
  <si>
    <t>33RM3_14003</t>
  </si>
  <si>
    <t>282</t>
  </si>
  <si>
    <t>120+80+160</t>
  </si>
  <si>
    <t>33RM3_14004</t>
  </si>
  <si>
    <t>298</t>
  </si>
  <si>
    <t>120+80+80</t>
  </si>
  <si>
    <t>33RM3_14005</t>
  </si>
  <si>
    <t>300</t>
  </si>
  <si>
    <t>33RM3_14006</t>
  </si>
  <si>
    <t>Kabel Y-JZ  3x 1,5 (YSLY-JZ) (flexibilní)</t>
  </si>
  <si>
    <t>1101356388</t>
  </si>
  <si>
    <t>120+80</t>
  </si>
  <si>
    <t>33RM3_14007</t>
  </si>
  <si>
    <t>33RM3_14008</t>
  </si>
  <si>
    <t>1654308946</t>
  </si>
  <si>
    <t>33RM3_14009</t>
  </si>
  <si>
    <t>-1828503435</t>
  </si>
  <si>
    <t>33RM3_14010</t>
  </si>
  <si>
    <t>1073742949</t>
  </si>
  <si>
    <t>33RM3_15001</t>
  </si>
  <si>
    <t>881677686</t>
  </si>
  <si>
    <t>33RM3_15002</t>
  </si>
  <si>
    <t>373271889</t>
  </si>
  <si>
    <t>33RM3_15003</t>
  </si>
  <si>
    <t>-2034310040</t>
  </si>
  <si>
    <t>33RM3_15004</t>
  </si>
  <si>
    <t>-787132170</t>
  </si>
  <si>
    <t>33RM3_15005</t>
  </si>
  <si>
    <t>1188878199</t>
  </si>
  <si>
    <t>33RM3_15006</t>
  </si>
  <si>
    <t>64002253</t>
  </si>
  <si>
    <t>33RM3_15007</t>
  </si>
  <si>
    <t>1491151934</t>
  </si>
  <si>
    <t>33RM3_15008</t>
  </si>
  <si>
    <t>-96778657</t>
  </si>
  <si>
    <t>33RM3_15009</t>
  </si>
  <si>
    <t>-434676055</t>
  </si>
  <si>
    <t>33RM3_15010</t>
  </si>
  <si>
    <t>1415158597</t>
  </si>
  <si>
    <t>33RM3_15011</t>
  </si>
  <si>
    <t>680816737</t>
  </si>
  <si>
    <t>33RM3_15012</t>
  </si>
  <si>
    <t>-438651485</t>
  </si>
  <si>
    <t>33RM3_15013</t>
  </si>
  <si>
    <t>2122180089</t>
  </si>
  <si>
    <t>33RM3_15014</t>
  </si>
  <si>
    <t>-863942979</t>
  </si>
  <si>
    <t>33RM3_15015</t>
  </si>
  <si>
    <t>-1210307303</t>
  </si>
  <si>
    <t>33RM3_15016</t>
  </si>
  <si>
    <t>-1203112097</t>
  </si>
  <si>
    <t>33RM3_15017</t>
  </si>
  <si>
    <t>-391209357</t>
  </si>
  <si>
    <t>33RM3_15018</t>
  </si>
  <si>
    <t>-1522762324</t>
  </si>
  <si>
    <t>33RM3_15019</t>
  </si>
  <si>
    <t>-144672548</t>
  </si>
  <si>
    <t>33RM3_15020</t>
  </si>
  <si>
    <t>-1949126584</t>
  </si>
  <si>
    <t>33RM3_18001</t>
  </si>
  <si>
    <t>Výroba rozvaděče 33RM3</t>
  </si>
  <si>
    <t>-1378913416</t>
  </si>
  <si>
    <t>33RM3_18002</t>
  </si>
  <si>
    <t>Montáž rozvaděče 33RM3 na místě</t>
  </si>
  <si>
    <t>1977046417</t>
  </si>
  <si>
    <t>33RM3_18003</t>
  </si>
  <si>
    <t>Výroba rozvaděče DT3</t>
  </si>
  <si>
    <t>-1265637447</t>
  </si>
  <si>
    <t>33RM3_18004</t>
  </si>
  <si>
    <t>Montáž rozvaděče DT3 na místě</t>
  </si>
  <si>
    <t>69807587</t>
  </si>
  <si>
    <t>33RM3_18005</t>
  </si>
  <si>
    <t>Výroba a montáž ovládácích skříní</t>
  </si>
  <si>
    <t>1254719264</t>
  </si>
  <si>
    <t>33RM3_18006</t>
  </si>
  <si>
    <t>Výroba a montáž přepojovacích skříní</t>
  </si>
  <si>
    <t>780369528</t>
  </si>
  <si>
    <t>33RM3_18007</t>
  </si>
  <si>
    <t>-397823095</t>
  </si>
  <si>
    <t>33RM3_18008</t>
  </si>
  <si>
    <t>1140604335</t>
  </si>
  <si>
    <t>33RM3_18009</t>
  </si>
  <si>
    <t>1121095384</t>
  </si>
  <si>
    <t>33RM3_18010</t>
  </si>
  <si>
    <t>Softwarové práce PLC v DT3</t>
  </si>
  <si>
    <t>966477146</t>
  </si>
  <si>
    <t>33RM3_18011</t>
  </si>
  <si>
    <t>Softwarové práce HMI v DT3</t>
  </si>
  <si>
    <t>207206957</t>
  </si>
  <si>
    <t>33RM3_18012</t>
  </si>
  <si>
    <t>-1152937155</t>
  </si>
  <si>
    <t>33RM3_18013</t>
  </si>
  <si>
    <t>1455242083</t>
  </si>
  <si>
    <t>33RM3_18014</t>
  </si>
  <si>
    <t>1324788573</t>
  </si>
  <si>
    <t>33RM3_18015</t>
  </si>
  <si>
    <t>5993708</t>
  </si>
  <si>
    <t>33RM3_18016</t>
  </si>
  <si>
    <t>-136772710</t>
  </si>
  <si>
    <t>33RM3_18017</t>
  </si>
  <si>
    <t>-1315589302</t>
  </si>
  <si>
    <t>33RM3_18018</t>
  </si>
  <si>
    <t>-481127777</t>
  </si>
  <si>
    <t>34RM4 - Monoblok-2.část - chemie</t>
  </si>
  <si>
    <t xml:space="preserve">    D03 - Rozvaděč 34RM4</t>
  </si>
  <si>
    <t xml:space="preserve">    D04 - Vyzbrojení rozvaděče 34RM4</t>
  </si>
  <si>
    <t xml:space="preserve">      SN01 - Převodníky k jednotlivým sondám</t>
  </si>
  <si>
    <t xml:space="preserve">      SN02 - Měření pH a ORP v denitrifikaci</t>
  </si>
  <si>
    <t xml:space="preserve">      SN03 - Měření kyslíku 2x LDO v nitrifikaci</t>
  </si>
  <si>
    <t xml:space="preserve">      SN04 - Měření fosfátů Phosphax sc vč. přísl. v nitrifikaci</t>
  </si>
  <si>
    <t xml:space="preserve">      SN06 - Měření zákalu a NL Solitax</t>
  </si>
  <si>
    <t xml:space="preserve">      SN08 - Měření hladiny síranu</t>
  </si>
  <si>
    <t xml:space="preserve">      SN09 - Měření na Parshallově žlabu</t>
  </si>
  <si>
    <t xml:space="preserve">      SN10 - Indukční průtokoměr</t>
  </si>
  <si>
    <t xml:space="preserve">      SN11 - Tlaková sonda pro měření hladiny</t>
  </si>
  <si>
    <t xml:space="preserve">      SN12 - Plovákový spínač</t>
  </si>
  <si>
    <t xml:space="preserve">      SN13 - Měření teploty</t>
  </si>
  <si>
    <t>Rozvaděč 34RM4</t>
  </si>
  <si>
    <t>34RM4_03001</t>
  </si>
  <si>
    <t>34RM4_03002</t>
  </si>
  <si>
    <t>34RM4_03003</t>
  </si>
  <si>
    <t>34RM4_03004</t>
  </si>
  <si>
    <t>34RM4_03005</t>
  </si>
  <si>
    <t>34RM4_03006</t>
  </si>
  <si>
    <t>34RM4_03007</t>
  </si>
  <si>
    <t>Vyzbrojení rozvaděče 34RM4</t>
  </si>
  <si>
    <t>34RM4_04001</t>
  </si>
  <si>
    <t>Jistič kompaktní 3p 250A 36kA/415V</t>
  </si>
  <si>
    <t>1368012510</t>
  </si>
  <si>
    <t>34RM4_04002</t>
  </si>
  <si>
    <t>Bloková svorka</t>
  </si>
  <si>
    <t>453706467</t>
  </si>
  <si>
    <t>34RM4_04003</t>
  </si>
  <si>
    <t>-324203496</t>
  </si>
  <si>
    <t>34RM4_04004</t>
  </si>
  <si>
    <t>-983030775</t>
  </si>
  <si>
    <t>34RM4_04005</t>
  </si>
  <si>
    <t>994635994</t>
  </si>
  <si>
    <t>34RM4_04006</t>
  </si>
  <si>
    <t>436608272</t>
  </si>
  <si>
    <t>34RM4_04007</t>
  </si>
  <si>
    <t>34RM4_04008</t>
  </si>
  <si>
    <t>34RM4_04009</t>
  </si>
  <si>
    <t>34RM4_04010</t>
  </si>
  <si>
    <t>Chránič proudový kombinovaný 2p B 10A 30mA AC 10kA</t>
  </si>
  <si>
    <t>34RM4_04011</t>
  </si>
  <si>
    <t>Chránič proudový 4p 40A 30mA G</t>
  </si>
  <si>
    <t>34RM4_04012</t>
  </si>
  <si>
    <t>34RM4_04013</t>
  </si>
  <si>
    <t>34RM4_04014</t>
  </si>
  <si>
    <t>639058234</t>
  </si>
  <si>
    <t>34RM4_04015</t>
  </si>
  <si>
    <t>-1395491609</t>
  </si>
  <si>
    <t>34RM4_04016</t>
  </si>
  <si>
    <t>Jistič 1P B 4A 10kA</t>
  </si>
  <si>
    <t>1940559448</t>
  </si>
  <si>
    <t>34RM4_04017</t>
  </si>
  <si>
    <t>1248849802</t>
  </si>
  <si>
    <t>34RM4_04018</t>
  </si>
  <si>
    <t>583574737</t>
  </si>
  <si>
    <t>34RM4_04019</t>
  </si>
  <si>
    <t>2061268457</t>
  </si>
  <si>
    <t>34RM4_04020</t>
  </si>
  <si>
    <t>-1921406477</t>
  </si>
  <si>
    <t>34RM4_04021</t>
  </si>
  <si>
    <t>-1579660648</t>
  </si>
  <si>
    <t>34RM4_04022</t>
  </si>
  <si>
    <t>-688094494</t>
  </si>
  <si>
    <t>34RM4_04023</t>
  </si>
  <si>
    <t>324717756</t>
  </si>
  <si>
    <t>34RM4_04024</t>
  </si>
  <si>
    <t>Jistič 3P D 32A 10kA</t>
  </si>
  <si>
    <t>-1904157790</t>
  </si>
  <si>
    <t>34RM4_04025</t>
  </si>
  <si>
    <t>2000827504</t>
  </si>
  <si>
    <t>34RM4_04026</t>
  </si>
  <si>
    <t>Motorový jistič 3P 1,8 - 2,5A 400V</t>
  </si>
  <si>
    <t>2045017465</t>
  </si>
  <si>
    <t>34RM4_04027</t>
  </si>
  <si>
    <t>1240278123</t>
  </si>
  <si>
    <t>34RM4_04028</t>
  </si>
  <si>
    <t>Motorový jistič 3P 32A 400V</t>
  </si>
  <si>
    <t>-1100706206</t>
  </si>
  <si>
    <t>34RM4_04029</t>
  </si>
  <si>
    <t>-1510651417</t>
  </si>
  <si>
    <t>34RM4_04030</t>
  </si>
  <si>
    <t>1327191289</t>
  </si>
  <si>
    <t>34RM4_04031</t>
  </si>
  <si>
    <t>Softstarter 15kW/32A 400V</t>
  </si>
  <si>
    <t>1751926452</t>
  </si>
  <si>
    <t>34RM4_04032</t>
  </si>
  <si>
    <t>Frekvenční měnič 7,5 kW 17 A 480 V AC IP20</t>
  </si>
  <si>
    <t>1109436185</t>
  </si>
  <si>
    <t>34RM4_04033</t>
  </si>
  <si>
    <t>Pomocný stykač 3A 2NO + 2NC, AC 230 V, 50/60 Hz</t>
  </si>
  <si>
    <t>631246888</t>
  </si>
  <si>
    <t>34RM4_04034</t>
  </si>
  <si>
    <t>-1039499557</t>
  </si>
  <si>
    <t>34RM4_04035</t>
  </si>
  <si>
    <t>-1728401993</t>
  </si>
  <si>
    <t>34RM4_04036</t>
  </si>
  <si>
    <t>-1082598127</t>
  </si>
  <si>
    <t>34RM4_04037</t>
  </si>
  <si>
    <t>-1526839374</t>
  </si>
  <si>
    <t>34RM4_04038</t>
  </si>
  <si>
    <t>719193240</t>
  </si>
  <si>
    <t>34RM4_04039</t>
  </si>
  <si>
    <t>-953999116</t>
  </si>
  <si>
    <t>34RM4_04040</t>
  </si>
  <si>
    <t>692330931</t>
  </si>
  <si>
    <t>34RM4_04041</t>
  </si>
  <si>
    <t>-1065431047</t>
  </si>
  <si>
    <t>34RM4_04042</t>
  </si>
  <si>
    <t>-882915477</t>
  </si>
  <si>
    <t>34RM4_04043</t>
  </si>
  <si>
    <t>-1672032154</t>
  </si>
  <si>
    <t>34RM4_04044</t>
  </si>
  <si>
    <t>Signalizační houkačka s optickou signalizací - oranžová</t>
  </si>
  <si>
    <t>34RM4_04045</t>
  </si>
  <si>
    <t>Optická signalizace červená</t>
  </si>
  <si>
    <t>34RM4_04046</t>
  </si>
  <si>
    <t>34RM4_04047</t>
  </si>
  <si>
    <t>34RM4_04048</t>
  </si>
  <si>
    <t>34RM4_04049</t>
  </si>
  <si>
    <t>34RM4_04050</t>
  </si>
  <si>
    <t>34RM4_04051</t>
  </si>
  <si>
    <t>1192394823</t>
  </si>
  <si>
    <t>34RM4_04052</t>
  </si>
  <si>
    <t>34RM4_04053</t>
  </si>
  <si>
    <t>34RM4_04054</t>
  </si>
  <si>
    <t>34RM4_04055</t>
  </si>
  <si>
    <t>34RM4_04056</t>
  </si>
  <si>
    <t>34RM4_04057</t>
  </si>
  <si>
    <t>34RM4_04058</t>
  </si>
  <si>
    <t>34RM4_04059</t>
  </si>
  <si>
    <t>34RM4_04060</t>
  </si>
  <si>
    <t>34RM4_04061</t>
  </si>
  <si>
    <t>34RM4_04062</t>
  </si>
  <si>
    <t>34RM4_04063</t>
  </si>
  <si>
    <t>34RM4_04064</t>
  </si>
  <si>
    <t>34RM4_04065</t>
  </si>
  <si>
    <t>34RM4_04066</t>
  </si>
  <si>
    <t>34RM4_04067</t>
  </si>
  <si>
    <t>34RM4_04068</t>
  </si>
  <si>
    <t>34RM4_04069</t>
  </si>
  <si>
    <t>34RM4_04070</t>
  </si>
  <si>
    <t>34RM4_04071</t>
  </si>
  <si>
    <t>34RM4_04072</t>
  </si>
  <si>
    <t>34RM4_04073</t>
  </si>
  <si>
    <t>34RM4_04074</t>
  </si>
  <si>
    <t>34RM4_04075</t>
  </si>
  <si>
    <t>34RM4_04076</t>
  </si>
  <si>
    <t>34RM4_04077</t>
  </si>
  <si>
    <t>34RM4_04078</t>
  </si>
  <si>
    <t>34RM4_04079</t>
  </si>
  <si>
    <t>34RM4_04080</t>
  </si>
  <si>
    <t>34RM4_04081</t>
  </si>
  <si>
    <t>34RM4_04082</t>
  </si>
  <si>
    <t>34RM4_04083</t>
  </si>
  <si>
    <t>34RM4_04084</t>
  </si>
  <si>
    <t>34RM4_04085</t>
  </si>
  <si>
    <t>34RM4_04086</t>
  </si>
  <si>
    <t>34RM4_04087</t>
  </si>
  <si>
    <t>34RM4_04088</t>
  </si>
  <si>
    <t>34RM4_04089</t>
  </si>
  <si>
    <t>34RM4_04090</t>
  </si>
  <si>
    <t>34RM4_04091</t>
  </si>
  <si>
    <t>34RM4_04092</t>
  </si>
  <si>
    <t>204</t>
  </si>
  <si>
    <t>34RM4_12001</t>
  </si>
  <si>
    <t>206</t>
  </si>
  <si>
    <t>SN01</t>
  </si>
  <si>
    <t>Převodníky k jednotlivým sondám</t>
  </si>
  <si>
    <t>34RM4_13001</t>
  </si>
  <si>
    <t>Převodník pro senzory čtyřkanálový vč. stříšky a BUS konektoru</t>
  </si>
  <si>
    <t>-70061247</t>
  </si>
  <si>
    <t>34RM4_13002</t>
  </si>
  <si>
    <t>Přenosný dotykový displej s Modbus TCP/IP k převodníku</t>
  </si>
  <si>
    <t>-991248141</t>
  </si>
  <si>
    <t>SN02</t>
  </si>
  <si>
    <t>Měření pH a ORP v denitrifikaci</t>
  </si>
  <si>
    <t>34RM4_13003</t>
  </si>
  <si>
    <t>-627691974</t>
  </si>
  <si>
    <t>SN03</t>
  </si>
  <si>
    <t>Měření kyslíku 2x LDO v nitrifikaci</t>
  </si>
  <si>
    <t>34RM4_13004</t>
  </si>
  <si>
    <t>-870807567</t>
  </si>
  <si>
    <t>SN04</t>
  </si>
  <si>
    <t>Měření fosfátů Phosphax sc vč. přísl. v nitrifikaci</t>
  </si>
  <si>
    <t>34RM4_13005</t>
  </si>
  <si>
    <t>-1554480500</t>
  </si>
  <si>
    <t>SN06</t>
  </si>
  <si>
    <t>Měření zákalu a NL Solitax</t>
  </si>
  <si>
    <t>34RM4_13006</t>
  </si>
  <si>
    <t>-1859888052</t>
  </si>
  <si>
    <t>SN08</t>
  </si>
  <si>
    <t>Měření hladiny síranu</t>
  </si>
  <si>
    <t>34RM4_13007</t>
  </si>
  <si>
    <t>540067856</t>
  </si>
  <si>
    <t>SN09</t>
  </si>
  <si>
    <t>Měření na Parshallově žlabu</t>
  </si>
  <si>
    <t>34RM4_13008</t>
  </si>
  <si>
    <t>Měření na Parshallově žlabu vč. úředního ověření</t>
  </si>
  <si>
    <t>1711522447</t>
  </si>
  <si>
    <t>SN10</t>
  </si>
  <si>
    <t>34RM4_13009</t>
  </si>
  <si>
    <t>Magneticko-indukční průtokoměr, oddělené provedení čidla a jednotky, 4-20mA, IP67</t>
  </si>
  <si>
    <t>443877199</t>
  </si>
  <si>
    <t>SN11</t>
  </si>
  <si>
    <t>Tlaková sonda pro měření hladiny</t>
  </si>
  <si>
    <t>34RM4_13010</t>
  </si>
  <si>
    <t>Tlaková sonda pro měření výšky hladiny 0,2 - 8m, 4-20mA, IP68</t>
  </si>
  <si>
    <t>-1042541070</t>
  </si>
  <si>
    <t>SN12</t>
  </si>
  <si>
    <t>34RM4_13011</t>
  </si>
  <si>
    <t>Plovákový spínač vč. závaží</t>
  </si>
  <si>
    <t>800978904</t>
  </si>
  <si>
    <t>SN13</t>
  </si>
  <si>
    <t>34RM4_13012</t>
  </si>
  <si>
    <t>Teploměr prostorový 0-50°C / 4-20mA</t>
  </si>
  <si>
    <t>-2134235580</t>
  </si>
  <si>
    <t>34RM4_14001</t>
  </si>
  <si>
    <t>-1682554585</t>
  </si>
  <si>
    <t>40+20+80+40+60+50+50+80+80+80</t>
  </si>
  <si>
    <t>34RM4_14002</t>
  </si>
  <si>
    <t>-74749985</t>
  </si>
  <si>
    <t>40+80+80+80</t>
  </si>
  <si>
    <t>34RM4_14003</t>
  </si>
  <si>
    <t>-1208545843</t>
  </si>
  <si>
    <t>34RM4_14004</t>
  </si>
  <si>
    <t>670283710</t>
  </si>
  <si>
    <t>25+40+40+40+40+40+40+40+40</t>
  </si>
  <si>
    <t>34RM4_14005</t>
  </si>
  <si>
    <t>Kabel JYTY-O  4x1</t>
  </si>
  <si>
    <t>489476272</t>
  </si>
  <si>
    <t>40+80+40+60</t>
  </si>
  <si>
    <t>34RM4_14006</t>
  </si>
  <si>
    <t>985358065</t>
  </si>
  <si>
    <t>25+25+80+80+80+80+40+50+50+80+80+40</t>
  </si>
  <si>
    <t>34RM4_14007</t>
  </si>
  <si>
    <t>720477654</t>
  </si>
  <si>
    <t>160+40+40+40+40+40+40+40+40</t>
  </si>
  <si>
    <t>34RM4_14008</t>
  </si>
  <si>
    <t>1514702586</t>
  </si>
  <si>
    <t>25+25+80</t>
  </si>
  <si>
    <t>34RM4_14009</t>
  </si>
  <si>
    <t>1678083514</t>
  </si>
  <si>
    <t>160+40+40+40+40+40+40+40+40+80+80+80</t>
  </si>
  <si>
    <t>34RM4_14010</t>
  </si>
  <si>
    <t>Kabel 2YSL(St)CYv-JB 4x  4 0,6/1kV černá (EMV dvojité stínění)</t>
  </si>
  <si>
    <t>1178555151</t>
  </si>
  <si>
    <t>34RM4_14011</t>
  </si>
  <si>
    <t>-1448026365</t>
  </si>
  <si>
    <t>34RM4_14012</t>
  </si>
  <si>
    <t>-851581025</t>
  </si>
  <si>
    <t>34RM4_14013</t>
  </si>
  <si>
    <t>34RM4_15001</t>
  </si>
  <si>
    <t>84993633</t>
  </si>
  <si>
    <t>34RM4_15002</t>
  </si>
  <si>
    <t>1609978188</t>
  </si>
  <si>
    <t>34RM4_15003</t>
  </si>
  <si>
    <t>326590028</t>
  </si>
  <si>
    <t>34RM4_15004</t>
  </si>
  <si>
    <t>-1922000147</t>
  </si>
  <si>
    <t>34RM4_15005</t>
  </si>
  <si>
    <t>2107878988</t>
  </si>
  <si>
    <t>34RM4_15006</t>
  </si>
  <si>
    <t>1335826769</t>
  </si>
  <si>
    <t>34RM4_15007</t>
  </si>
  <si>
    <t>381573585</t>
  </si>
  <si>
    <t>34RM4_15008</t>
  </si>
  <si>
    <t>912718759</t>
  </si>
  <si>
    <t>34RM4_15009</t>
  </si>
  <si>
    <t>1199728630</t>
  </si>
  <si>
    <t>34RM4_15010</t>
  </si>
  <si>
    <t>-2062376707</t>
  </si>
  <si>
    <t>34RM4_15011</t>
  </si>
  <si>
    <t>-1251240589</t>
  </si>
  <si>
    <t>34RM4_15012</t>
  </si>
  <si>
    <t>1094425740</t>
  </si>
  <si>
    <t>34RM4_15013</t>
  </si>
  <si>
    <t>-847557884</t>
  </si>
  <si>
    <t>34RM4_15014</t>
  </si>
  <si>
    <t>747629236</t>
  </si>
  <si>
    <t>34RM4_15015</t>
  </si>
  <si>
    <t>1215167743</t>
  </si>
  <si>
    <t>34RM4_15016</t>
  </si>
  <si>
    <t>1387566950</t>
  </si>
  <si>
    <t>34RM4_15017</t>
  </si>
  <si>
    <t>484975369</t>
  </si>
  <si>
    <t>34RM4_15018</t>
  </si>
  <si>
    <t>826790465</t>
  </si>
  <si>
    <t>34RM4_15019</t>
  </si>
  <si>
    <t>865813193</t>
  </si>
  <si>
    <t>34RM4_15020</t>
  </si>
  <si>
    <t>-413411406</t>
  </si>
  <si>
    <t>34RM4_18001</t>
  </si>
  <si>
    <t>Výroba rozvaděče 34RM4</t>
  </si>
  <si>
    <t>1088915147</t>
  </si>
  <si>
    <t>34RM4_18002</t>
  </si>
  <si>
    <t>Montáž rozvaděče 34RM4 na místě</t>
  </si>
  <si>
    <t>1270481456</t>
  </si>
  <si>
    <t>34RM4_18003</t>
  </si>
  <si>
    <t>-1101629789</t>
  </si>
  <si>
    <t>34RM4_18004</t>
  </si>
  <si>
    <t>260342257</t>
  </si>
  <si>
    <t>34RM4_18005</t>
  </si>
  <si>
    <t>-42646915</t>
  </si>
  <si>
    <t>34RM4_18006</t>
  </si>
  <si>
    <t>123927774</t>
  </si>
  <si>
    <t>34RM4_18007</t>
  </si>
  <si>
    <t>-468390020</t>
  </si>
  <si>
    <t>34RM4_18008</t>
  </si>
  <si>
    <t>-1396047982</t>
  </si>
  <si>
    <t>34RM4_18009</t>
  </si>
  <si>
    <t>-195599003</t>
  </si>
  <si>
    <t>34RM4_18010</t>
  </si>
  <si>
    <t>-1899644892</t>
  </si>
  <si>
    <t>34RM4_18011</t>
  </si>
  <si>
    <t>-1176527330</t>
  </si>
  <si>
    <t>34RM4_18012</t>
  </si>
  <si>
    <t>-213849913</t>
  </si>
  <si>
    <t>34RM4_18013</t>
  </si>
  <si>
    <t>273807418</t>
  </si>
  <si>
    <t>36RM6 - Dmychárna, hrubé předčištění</t>
  </si>
  <si>
    <t xml:space="preserve">    D03 - Rozvaděč 36RM6</t>
  </si>
  <si>
    <t xml:space="preserve">    D04 - Vyzbrojení rozvaděče 36RM6</t>
  </si>
  <si>
    <t>Rozvaděč 36RM6</t>
  </si>
  <si>
    <t>36RM6_03001</t>
  </si>
  <si>
    <t>36RM6_03002</t>
  </si>
  <si>
    <t>36RM6_03003</t>
  </si>
  <si>
    <t>36RM6_03004</t>
  </si>
  <si>
    <t>36RM6_03005</t>
  </si>
  <si>
    <t>36RM6_03006</t>
  </si>
  <si>
    <t>36RM6_03007</t>
  </si>
  <si>
    <t>Vyzbrojení rozvaděče 36RM6</t>
  </si>
  <si>
    <t>36RM6_04001</t>
  </si>
  <si>
    <t>Jistič kompaktní 3p 400A 36kA/415V</t>
  </si>
  <si>
    <t>-277684867</t>
  </si>
  <si>
    <t>36RM6_04002</t>
  </si>
  <si>
    <t>-568390266</t>
  </si>
  <si>
    <t>36RM6_04003</t>
  </si>
  <si>
    <t>-1847861428</t>
  </si>
  <si>
    <t>36RM6_04004</t>
  </si>
  <si>
    <t>36RM6_04005</t>
  </si>
  <si>
    <t>36RM6_04006</t>
  </si>
  <si>
    <t>36RM6_04007</t>
  </si>
  <si>
    <t>36RM6_04008</t>
  </si>
  <si>
    <t>900299200</t>
  </si>
  <si>
    <t>36RM6_04009</t>
  </si>
  <si>
    <t>Jistič kompaktní 3p 125A 70kA/415V</t>
  </si>
  <si>
    <t>-27563068</t>
  </si>
  <si>
    <t>36RM6_04010</t>
  </si>
  <si>
    <t>-1192629580</t>
  </si>
  <si>
    <t>36RM6_04011</t>
  </si>
  <si>
    <t>1237599510</t>
  </si>
  <si>
    <t>36RM6_04012</t>
  </si>
  <si>
    <t>-980995508</t>
  </si>
  <si>
    <t>36RM6_04013</t>
  </si>
  <si>
    <t>-1790224856</t>
  </si>
  <si>
    <t>36RM6_04014</t>
  </si>
  <si>
    <t>-1657194288</t>
  </si>
  <si>
    <t>36RM6_04015</t>
  </si>
  <si>
    <t>1161484087</t>
  </si>
  <si>
    <t>36RM6_04016</t>
  </si>
  <si>
    <t>2006581206</t>
  </si>
  <si>
    <t>36RM6_04017</t>
  </si>
  <si>
    <t>-718242454</t>
  </si>
  <si>
    <t>36RM6_04018</t>
  </si>
  <si>
    <t>508535769</t>
  </si>
  <si>
    <t>36RM6_04019</t>
  </si>
  <si>
    <t>Jistič 3P C 40A 10kA</t>
  </si>
  <si>
    <t>1554756146</t>
  </si>
  <si>
    <t>36RM6_04020</t>
  </si>
  <si>
    <t>-234970507</t>
  </si>
  <si>
    <t>36RM6_04021</t>
  </si>
  <si>
    <t>-454079495</t>
  </si>
  <si>
    <t>36RM6_04022</t>
  </si>
  <si>
    <t>-2018998021</t>
  </si>
  <si>
    <t>36RM6_04023</t>
  </si>
  <si>
    <t>838958518</t>
  </si>
  <si>
    <t>36RM6_04024</t>
  </si>
  <si>
    <t>-2022681568</t>
  </si>
  <si>
    <t>36RM6_04025</t>
  </si>
  <si>
    <t>-362162016</t>
  </si>
  <si>
    <t>36RM6_04026</t>
  </si>
  <si>
    <t>-794627895</t>
  </si>
  <si>
    <t>36RM6_04027</t>
  </si>
  <si>
    <t>Frekvenční měnič 45 kW 86A 480 V AC IP20</t>
  </si>
  <si>
    <t>1361392845</t>
  </si>
  <si>
    <t>36RM6_04028</t>
  </si>
  <si>
    <t>Kontakt pomocný pro stykač 3/1</t>
  </si>
  <si>
    <t>439719599</t>
  </si>
  <si>
    <t>36RM6_04029</t>
  </si>
  <si>
    <t>-231917814</t>
  </si>
  <si>
    <t>36RM6_04030</t>
  </si>
  <si>
    <t>1214799866</t>
  </si>
  <si>
    <t>36RM6_04031</t>
  </si>
  <si>
    <t>-755787612</t>
  </si>
  <si>
    <t>36RM6_04032</t>
  </si>
  <si>
    <t>-1728232415</t>
  </si>
  <si>
    <t>36RM6_04033</t>
  </si>
  <si>
    <t>-1685766690</t>
  </si>
  <si>
    <t>36RM6_04034</t>
  </si>
  <si>
    <t>34809152</t>
  </si>
  <si>
    <t>36RM6_04035</t>
  </si>
  <si>
    <t>233664045</t>
  </si>
  <si>
    <t>36RM6_04036</t>
  </si>
  <si>
    <t>1306717223</t>
  </si>
  <si>
    <t>36RM6_04037</t>
  </si>
  <si>
    <t>836807688</t>
  </si>
  <si>
    <t>36RM6_04038</t>
  </si>
  <si>
    <t>-1210409182</t>
  </si>
  <si>
    <t>36RM6_04039</t>
  </si>
  <si>
    <t>-1737689653</t>
  </si>
  <si>
    <t>36RM6_04040</t>
  </si>
  <si>
    <t>-1024966813</t>
  </si>
  <si>
    <t>36RM6_04041</t>
  </si>
  <si>
    <t>36RM6_04042</t>
  </si>
  <si>
    <t>36RM6_04043</t>
  </si>
  <si>
    <t>36RM6_04044</t>
  </si>
  <si>
    <t>36RM6_04045</t>
  </si>
  <si>
    <t>36RM6_04046</t>
  </si>
  <si>
    <t>36RM6_04047</t>
  </si>
  <si>
    <t>36RM6_04048</t>
  </si>
  <si>
    <t>36RM6_04049</t>
  </si>
  <si>
    <t>36RM6_04050</t>
  </si>
  <si>
    <t>36RM6_04051</t>
  </si>
  <si>
    <t>36RM6_04052</t>
  </si>
  <si>
    <t>36RM6_04053</t>
  </si>
  <si>
    <t>36RM6_04054</t>
  </si>
  <si>
    <t>36RM6_04055</t>
  </si>
  <si>
    <t>36RM6_04056</t>
  </si>
  <si>
    <t>36RM6_04057</t>
  </si>
  <si>
    <t>Relé 24VDC 4CO komplet</t>
  </si>
  <si>
    <t>36RM6_04058</t>
  </si>
  <si>
    <t>36RM6_04059</t>
  </si>
  <si>
    <t>36RM6_04060</t>
  </si>
  <si>
    <t>36RM6_04061</t>
  </si>
  <si>
    <t>36RM6_04062</t>
  </si>
  <si>
    <t>36RM6_04063</t>
  </si>
  <si>
    <t>36RM6_04064</t>
  </si>
  <si>
    <t>36RM6_04065</t>
  </si>
  <si>
    <t>36RM6_04066</t>
  </si>
  <si>
    <t>36RM6_04067</t>
  </si>
  <si>
    <t>36RM6_04068</t>
  </si>
  <si>
    <t>36RM6_04069</t>
  </si>
  <si>
    <t>36RM6_04070</t>
  </si>
  <si>
    <t>36RM6_04071</t>
  </si>
  <si>
    <t>36RM6_04072</t>
  </si>
  <si>
    <t>36RM6_04073</t>
  </si>
  <si>
    <t>36RM6_04074</t>
  </si>
  <si>
    <t>36RM6_04075</t>
  </si>
  <si>
    <t>Svorka 240/1 šedá</t>
  </si>
  <si>
    <t>36RM6_04076</t>
  </si>
  <si>
    <t>Svorka 240/1 modrá</t>
  </si>
  <si>
    <t>36RM6_04077</t>
  </si>
  <si>
    <t>Svorka 240/1 zeleno-žlutá</t>
  </si>
  <si>
    <t>36RM6_04078</t>
  </si>
  <si>
    <t>36RM6_04079</t>
  </si>
  <si>
    <t>36RM6_04080</t>
  </si>
  <si>
    <t>36RM6_04081</t>
  </si>
  <si>
    <t>36RM6_04082</t>
  </si>
  <si>
    <t>208</t>
  </si>
  <si>
    <t>36RM6_04083</t>
  </si>
  <si>
    <t>212</t>
  </si>
  <si>
    <t>36RM6_04084</t>
  </si>
  <si>
    <t>214</t>
  </si>
  <si>
    <t>36RM6_04085</t>
  </si>
  <si>
    <t>216</t>
  </si>
  <si>
    <t>36RM6_04086</t>
  </si>
  <si>
    <t>36RM6_04087</t>
  </si>
  <si>
    <t>36RM6_12001</t>
  </si>
  <si>
    <t>222</t>
  </si>
  <si>
    <t>36RM6_13001</t>
  </si>
  <si>
    <t>224</t>
  </si>
  <si>
    <t>36RM6_14001</t>
  </si>
  <si>
    <t>Kabel AYKY-J 4x 35</t>
  </si>
  <si>
    <t>-1427877481</t>
  </si>
  <si>
    <t>40+40+40</t>
  </si>
  <si>
    <t>36RM6_14002</t>
  </si>
  <si>
    <t>-1337859457</t>
  </si>
  <si>
    <t>36RM6_14003</t>
  </si>
  <si>
    <t>Kabel CYKY-J  4x 1,5</t>
  </si>
  <si>
    <t>1695352728</t>
  </si>
  <si>
    <t>36RM6_14004</t>
  </si>
  <si>
    <t>1758219743</t>
  </si>
  <si>
    <t>36RM6_14005</t>
  </si>
  <si>
    <t>-2113176818</t>
  </si>
  <si>
    <t>80+100</t>
  </si>
  <si>
    <t>36RM6_14006</t>
  </si>
  <si>
    <t>-1431977400</t>
  </si>
  <si>
    <t>30+120+120</t>
  </si>
  <si>
    <t>36RM6_14007</t>
  </si>
  <si>
    <t>-714703900</t>
  </si>
  <si>
    <t>80+120+80+100+80</t>
  </si>
  <si>
    <t>36RM6_14008</t>
  </si>
  <si>
    <t>1078166616</t>
  </si>
  <si>
    <t>36RM6_14009</t>
  </si>
  <si>
    <t>Kabel Y-JZ  4x 1,5 (YSLY-JZ) (flexibilní)</t>
  </si>
  <si>
    <t>-1816728234</t>
  </si>
  <si>
    <t>36RM6_14010</t>
  </si>
  <si>
    <t>Kabel Y-JZ  5x 1 (YSLY-JZ) (flexibilní)</t>
  </si>
  <si>
    <t>-188992867</t>
  </si>
  <si>
    <t>36RM6_14011</t>
  </si>
  <si>
    <t>1156151575</t>
  </si>
  <si>
    <t>80+100+80</t>
  </si>
  <si>
    <t>36RM6_14012</t>
  </si>
  <si>
    <t>Kabel 2YSL(St)CYv-JB 4x 25 0,6/1kV černá (EMV dvojité stínění)</t>
  </si>
  <si>
    <t>560082987</t>
  </si>
  <si>
    <t>10+10</t>
  </si>
  <si>
    <t>36RM6_14013</t>
  </si>
  <si>
    <t>Kabel 2YSL(St)CYv-JB 4x 35 0,6/1kV černá (EMV dvojité stínění)</t>
  </si>
  <si>
    <t>-1008200399</t>
  </si>
  <si>
    <t>36RM6_14014</t>
  </si>
  <si>
    <t>-1851370808</t>
  </si>
  <si>
    <t>36RM6_14015</t>
  </si>
  <si>
    <t>1540244405</t>
  </si>
  <si>
    <t>36RM6_14016</t>
  </si>
  <si>
    <t>1095818347</t>
  </si>
  <si>
    <t>36RM6_14017</t>
  </si>
  <si>
    <t>-527300982</t>
  </si>
  <si>
    <t>36RM6_15001</t>
  </si>
  <si>
    <t>1409791305</t>
  </si>
  <si>
    <t>36RM6_15002</t>
  </si>
  <si>
    <t>-977613814</t>
  </si>
  <si>
    <t>36RM6_15003</t>
  </si>
  <si>
    <t>1170328925</t>
  </si>
  <si>
    <t>36RM6_15004</t>
  </si>
  <si>
    <t>1706745071</t>
  </si>
  <si>
    <t>36RM6_15005</t>
  </si>
  <si>
    <t>-969012204</t>
  </si>
  <si>
    <t>36RM6_15006</t>
  </si>
  <si>
    <t>-812685521</t>
  </si>
  <si>
    <t>36RM6_15007</t>
  </si>
  <si>
    <t>-1728939707</t>
  </si>
  <si>
    <t>36RM6_15008</t>
  </si>
  <si>
    <t>-2002739485</t>
  </si>
  <si>
    <t>36RM6_15009</t>
  </si>
  <si>
    <t>1196563976</t>
  </si>
  <si>
    <t>36RM6_15010</t>
  </si>
  <si>
    <t>-327617885</t>
  </si>
  <si>
    <t>36RM6_15011</t>
  </si>
  <si>
    <t>-1168035943</t>
  </si>
  <si>
    <t>36RM6_15012</t>
  </si>
  <si>
    <t>-1894639118</t>
  </si>
  <si>
    <t>36RM6_15013</t>
  </si>
  <si>
    <t>834442512</t>
  </si>
  <si>
    <t>36RM6_15014</t>
  </si>
  <si>
    <t>713804857</t>
  </si>
  <si>
    <t>36RM6_15015</t>
  </si>
  <si>
    <t>2121299727</t>
  </si>
  <si>
    <t>36RM6_15016</t>
  </si>
  <si>
    <t>302534679</t>
  </si>
  <si>
    <t>36RM6_15017</t>
  </si>
  <si>
    <t>410384276</t>
  </si>
  <si>
    <t>36RM6_15018</t>
  </si>
  <si>
    <t>1020960191</t>
  </si>
  <si>
    <t>36RM6_15019</t>
  </si>
  <si>
    <t>-645532719</t>
  </si>
  <si>
    <t>36RM6_15020</t>
  </si>
  <si>
    <t>-94286446</t>
  </si>
  <si>
    <t>36RM6_18001</t>
  </si>
  <si>
    <t>Výroba rozvaděče 36RM6</t>
  </si>
  <si>
    <t>-445175760</t>
  </si>
  <si>
    <t>36RM6_18002</t>
  </si>
  <si>
    <t>Montáž rozvaděče 36RM6 na místě</t>
  </si>
  <si>
    <t>465438002</t>
  </si>
  <si>
    <t>36RM6_18003</t>
  </si>
  <si>
    <t>-1767693392</t>
  </si>
  <si>
    <t>36RM6_18004</t>
  </si>
  <si>
    <t>-81309681</t>
  </si>
  <si>
    <t>36RM6_18005</t>
  </si>
  <si>
    <t>2001447210</t>
  </si>
  <si>
    <t>36RM6_18006</t>
  </si>
  <si>
    <t>1086976670</t>
  </si>
  <si>
    <t>36RM6_18007</t>
  </si>
  <si>
    <t>-1335496460</t>
  </si>
  <si>
    <t>36RM6_18008</t>
  </si>
  <si>
    <t>-361366563</t>
  </si>
  <si>
    <t>36RM6_18009</t>
  </si>
  <si>
    <t>1102400954</t>
  </si>
  <si>
    <t>36RM6_18010</t>
  </si>
  <si>
    <t>733025148</t>
  </si>
  <si>
    <t>36RM6_18011</t>
  </si>
  <si>
    <t>-46597294</t>
  </si>
  <si>
    <t>36RM6_18012</t>
  </si>
  <si>
    <t>-584600223</t>
  </si>
  <si>
    <t>36RM6_18013</t>
  </si>
  <si>
    <t>2015420629</t>
  </si>
  <si>
    <t>38RM8 - Kalové hospodářství</t>
  </si>
  <si>
    <t xml:space="preserve">    D03 - Rozvaděč 38RM8</t>
  </si>
  <si>
    <t xml:space="preserve">    D04 - Vyzbrojení rozvaděče 38RM8</t>
  </si>
  <si>
    <t xml:space="preserve">      S08 - Radarové měření hladiny ve vyhnívací nádrži</t>
  </si>
  <si>
    <t>Rozvaděč 38RM8</t>
  </si>
  <si>
    <t>38RM8_03001</t>
  </si>
  <si>
    <t>-1065790420</t>
  </si>
  <si>
    <t>38RM8_03002</t>
  </si>
  <si>
    <t>-2035172490</t>
  </si>
  <si>
    <t>38RM8_03003</t>
  </si>
  <si>
    <t>158077686</t>
  </si>
  <si>
    <t>38RM8_03004</t>
  </si>
  <si>
    <t>-1957449458</t>
  </si>
  <si>
    <t>38RM8_03005</t>
  </si>
  <si>
    <t>-932580206</t>
  </si>
  <si>
    <t>38RM8_03006</t>
  </si>
  <si>
    <t>4223262</t>
  </si>
  <si>
    <t>38RM8_03007</t>
  </si>
  <si>
    <t>973805793</t>
  </si>
  <si>
    <t>Vyzbrojení rozvaděče 38RM8</t>
  </si>
  <si>
    <t>38RM8_04001</t>
  </si>
  <si>
    <t>Jistič kompaktní 3p 160A 25kA/415V</t>
  </si>
  <si>
    <t>1988935430</t>
  </si>
  <si>
    <t>38RM8_04002</t>
  </si>
  <si>
    <t>-701308125</t>
  </si>
  <si>
    <t>38RM8_04003</t>
  </si>
  <si>
    <t>Otočná rukojeť</t>
  </si>
  <si>
    <t>-1086561194</t>
  </si>
  <si>
    <t>38RM8_04004</t>
  </si>
  <si>
    <t>-1464244351</t>
  </si>
  <si>
    <t>38RM8_04005</t>
  </si>
  <si>
    <t>-810080548</t>
  </si>
  <si>
    <t>38RM8_04006</t>
  </si>
  <si>
    <t>-1655293103</t>
  </si>
  <si>
    <t>38RM8_04007</t>
  </si>
  <si>
    <t>38RM8_04008</t>
  </si>
  <si>
    <t>38RM8_04009</t>
  </si>
  <si>
    <t>38RM8_04010</t>
  </si>
  <si>
    <t>-1805340586</t>
  </si>
  <si>
    <t>38RM8_04011</t>
  </si>
  <si>
    <t>2101361410</t>
  </si>
  <si>
    <t>38RM8_04012</t>
  </si>
  <si>
    <t>-1869250221</t>
  </si>
  <si>
    <t>38RM8_04013</t>
  </si>
  <si>
    <t>1647931730</t>
  </si>
  <si>
    <t>38RM8_04014</t>
  </si>
  <si>
    <t>-1012357321</t>
  </si>
  <si>
    <t>38RM8_04015</t>
  </si>
  <si>
    <t>-695988339</t>
  </si>
  <si>
    <t>38RM8_04016</t>
  </si>
  <si>
    <t>1561555853</t>
  </si>
  <si>
    <t>38RM8_04017</t>
  </si>
  <si>
    <t>-974055595</t>
  </si>
  <si>
    <t>38RM8_04018</t>
  </si>
  <si>
    <t>-654042141</t>
  </si>
  <si>
    <t>38RM8_04019</t>
  </si>
  <si>
    <t>1894636030</t>
  </si>
  <si>
    <t>38RM8_04020</t>
  </si>
  <si>
    <t>-1155565191</t>
  </si>
  <si>
    <t>38RM8_04021</t>
  </si>
  <si>
    <t>1675896365</t>
  </si>
  <si>
    <t>38RM8_04022</t>
  </si>
  <si>
    <t>-1507808965</t>
  </si>
  <si>
    <t>38RM8_04023</t>
  </si>
  <si>
    <t>-831876046</t>
  </si>
  <si>
    <t>38RM8_04024</t>
  </si>
  <si>
    <t>Frekvenční měnič 3 kW 6,9 A 480 V AC IP20</t>
  </si>
  <si>
    <t>-470680966</t>
  </si>
  <si>
    <t>38RM8_04025</t>
  </si>
  <si>
    <t>Kontakt pomocný pro stykač 2/2</t>
  </si>
  <si>
    <t>1886216894</t>
  </si>
  <si>
    <t>38RM8_04026</t>
  </si>
  <si>
    <t>-1125274549</t>
  </si>
  <si>
    <t>38RM8_04027</t>
  </si>
  <si>
    <t>-736058757</t>
  </si>
  <si>
    <t>38RM8_04028</t>
  </si>
  <si>
    <t>-934882644</t>
  </si>
  <si>
    <t>38RM8_04029</t>
  </si>
  <si>
    <t>-639545932</t>
  </si>
  <si>
    <t>38RM8_04030</t>
  </si>
  <si>
    <t>-1314537049</t>
  </si>
  <si>
    <t>38RM8_04031</t>
  </si>
  <si>
    <t>-1720383769</t>
  </si>
  <si>
    <t>38RM8_04032</t>
  </si>
  <si>
    <t>1152580685</t>
  </si>
  <si>
    <t>38RM8_04033</t>
  </si>
  <si>
    <t>38RM8_04034</t>
  </si>
  <si>
    <t>38RM8_04035</t>
  </si>
  <si>
    <t>38RM8_04036</t>
  </si>
  <si>
    <t>38RM8_04037</t>
  </si>
  <si>
    <t>38RM8_04038</t>
  </si>
  <si>
    <t>38RM8_04039</t>
  </si>
  <si>
    <t>38RM8_04040</t>
  </si>
  <si>
    <t>1288038641</t>
  </si>
  <si>
    <t>38RM8_04041</t>
  </si>
  <si>
    <t>38RM8_04042</t>
  </si>
  <si>
    <t>38RM8_04043</t>
  </si>
  <si>
    <t>38RM8_04044</t>
  </si>
  <si>
    <t>38RM8_04045</t>
  </si>
  <si>
    <t>38RM8_04046</t>
  </si>
  <si>
    <t>38RM8_04047</t>
  </si>
  <si>
    <t>38RM8_04048</t>
  </si>
  <si>
    <t>38RM8_04049</t>
  </si>
  <si>
    <t>38RM8_04050</t>
  </si>
  <si>
    <t>38RM8_04051</t>
  </si>
  <si>
    <t>38RM8_04052</t>
  </si>
  <si>
    <t>38RM8_04053</t>
  </si>
  <si>
    <t>38RM8_04054</t>
  </si>
  <si>
    <t>38RM8_04055</t>
  </si>
  <si>
    <t>38RM8_04056</t>
  </si>
  <si>
    <t>38RM8_04057</t>
  </si>
  <si>
    <t>38RM8_04058</t>
  </si>
  <si>
    <t>38RM8_04059</t>
  </si>
  <si>
    <t>38RM8_04060</t>
  </si>
  <si>
    <t>38RM8_04061</t>
  </si>
  <si>
    <t>38RM8_04062</t>
  </si>
  <si>
    <t>38RM8_04063</t>
  </si>
  <si>
    <t>38RM8_04064</t>
  </si>
  <si>
    <t>38RM8_04065</t>
  </si>
  <si>
    <t>38RM8_04066</t>
  </si>
  <si>
    <t>38RM8_04067</t>
  </si>
  <si>
    <t>38RM8_04068</t>
  </si>
  <si>
    <t>38RM8_04069</t>
  </si>
  <si>
    <t>38RM8_04070</t>
  </si>
  <si>
    <t>38RM8_04071</t>
  </si>
  <si>
    <t>38RM8_04072</t>
  </si>
  <si>
    <t>38RM8_04073</t>
  </si>
  <si>
    <t>38RM8_04074</t>
  </si>
  <si>
    <t>Svorka řadová průchozí 6</t>
  </si>
  <si>
    <t>38RM8_04075</t>
  </si>
  <si>
    <t>Svorka řadová zemnící 6 zeleno-žlutá</t>
  </si>
  <si>
    <t>38RM8_04076</t>
  </si>
  <si>
    <t>38RM8_04077</t>
  </si>
  <si>
    <t>38RM8_04078</t>
  </si>
  <si>
    <t>38RM8_04079</t>
  </si>
  <si>
    <t>38RM8_04080</t>
  </si>
  <si>
    <t>38RM8_04081</t>
  </si>
  <si>
    <t>38RM8_04082</t>
  </si>
  <si>
    <t>38RM8_04083</t>
  </si>
  <si>
    <t>38RM8_12001</t>
  </si>
  <si>
    <t>38RM8_13001</t>
  </si>
  <si>
    <t>38RM8_13002</t>
  </si>
  <si>
    <t>38RM8_13003</t>
  </si>
  <si>
    <t>Teploměr PTP40 8x300 Pt100/B 2w -30..200°C/4..20mA</t>
  </si>
  <si>
    <t>-1515415263</t>
  </si>
  <si>
    <t>38RM8_13004</t>
  </si>
  <si>
    <t>Odporový teploměr - provedení do jímky -50 - 200°C, vhodný do výbušného prostředí</t>
  </si>
  <si>
    <t>144947006</t>
  </si>
  <si>
    <t>38RM8_13005</t>
  </si>
  <si>
    <t>Jiskrově bezpečný oddělovač</t>
  </si>
  <si>
    <t>-664457107</t>
  </si>
  <si>
    <t>S08</t>
  </si>
  <si>
    <t>Radarové měření hladiny ve vyhnívací nádrži</t>
  </si>
  <si>
    <t>38RM8_13006</t>
  </si>
  <si>
    <t>Bezkontaktní radar pro měření hladiny, bezúdržbový, display čtyřřádkový,4-20mA, -40 až 130°C, vhodný do výbušného prostředí, kabel 10m</t>
  </si>
  <si>
    <t>23890514</t>
  </si>
  <si>
    <t>38RM8_13007</t>
  </si>
  <si>
    <t>182149424</t>
  </si>
  <si>
    <t>38RM8_14001</t>
  </si>
  <si>
    <t>296</t>
  </si>
  <si>
    <t>38RM8_15001</t>
  </si>
  <si>
    <t>38RM8_15002</t>
  </si>
  <si>
    <t>Žlab drátěný 200/ 50 2m žárový zinek</t>
  </si>
  <si>
    <t>302</t>
  </si>
  <si>
    <t>38RM8_15003</t>
  </si>
  <si>
    <t>38RM8_15004</t>
  </si>
  <si>
    <t>Nosník žlabu 200 žárový zinek</t>
  </si>
  <si>
    <t>312</t>
  </si>
  <si>
    <t>38RM8_15005</t>
  </si>
  <si>
    <t>38RM8_15006</t>
  </si>
  <si>
    <t>320</t>
  </si>
  <si>
    <t>38RM8_15007</t>
  </si>
  <si>
    <t>Příchytka M25 Quick</t>
  </si>
  <si>
    <t>330</t>
  </si>
  <si>
    <t>38RM8_15008</t>
  </si>
  <si>
    <t>Spojka trubky 25mm světle šedá</t>
  </si>
  <si>
    <t>336</t>
  </si>
  <si>
    <t>38RM8_15009</t>
  </si>
  <si>
    <t>342</t>
  </si>
  <si>
    <t>38RM8_15010</t>
  </si>
  <si>
    <t>368</t>
  </si>
  <si>
    <t>38RM8_18001</t>
  </si>
  <si>
    <t>Výroba rozvaděče 38RM8</t>
  </si>
  <si>
    <t>1204462300</t>
  </si>
  <si>
    <t>38RM8_18002</t>
  </si>
  <si>
    <t>Montáž rozvaděče 38RM8 na místě</t>
  </si>
  <si>
    <t>334875856</t>
  </si>
  <si>
    <t>38RM8_18003</t>
  </si>
  <si>
    <t>-221198498</t>
  </si>
  <si>
    <t>38RM8_18004</t>
  </si>
  <si>
    <t>1578020912</t>
  </si>
  <si>
    <t>38RM8_18005</t>
  </si>
  <si>
    <t>-2079236862</t>
  </si>
  <si>
    <t>38RM8_18006</t>
  </si>
  <si>
    <t>2084331348</t>
  </si>
  <si>
    <t>38RM8_18007</t>
  </si>
  <si>
    <t>1135860817</t>
  </si>
  <si>
    <t>38RM8_18008</t>
  </si>
  <si>
    <t>1556122401</t>
  </si>
  <si>
    <t>38RM8_18009</t>
  </si>
  <si>
    <t>-1722819638</t>
  </si>
  <si>
    <t>38RM8_18010</t>
  </si>
  <si>
    <t>884664894</t>
  </si>
  <si>
    <t>38RM8_18011</t>
  </si>
  <si>
    <t>782563038</t>
  </si>
  <si>
    <t>38RM8_18012</t>
  </si>
  <si>
    <t>282049214</t>
  </si>
  <si>
    <t>R09 - Plynojem</t>
  </si>
  <si>
    <t xml:space="preserve">    D03 - Rozvaděč R9</t>
  </si>
  <si>
    <t xml:space="preserve">    D04 - Vyzbrojení rozvaděče R9</t>
  </si>
  <si>
    <t xml:space="preserve">    D07 - Řídící systém pro R9</t>
  </si>
  <si>
    <t>Rozvaděč R9</t>
  </si>
  <si>
    <t>R09_03001</t>
  </si>
  <si>
    <t>R09_03002</t>
  </si>
  <si>
    <t>R09_03003</t>
  </si>
  <si>
    <t>R09_03004</t>
  </si>
  <si>
    <t>R09_03005</t>
  </si>
  <si>
    <t>R09_03006</t>
  </si>
  <si>
    <t>R09_03007</t>
  </si>
  <si>
    <t>Vyzbrojení rozvaděče R9</t>
  </si>
  <si>
    <t>R09_04001</t>
  </si>
  <si>
    <t>Jistič kompaktní 3p 40A 25kA/415V</t>
  </si>
  <si>
    <t>-1301147564</t>
  </si>
  <si>
    <t>R09_04002</t>
  </si>
  <si>
    <t>-1544397122</t>
  </si>
  <si>
    <t>R09_04003</t>
  </si>
  <si>
    <t>1129312399</t>
  </si>
  <si>
    <t>R09_04004</t>
  </si>
  <si>
    <t>-387699458</t>
  </si>
  <si>
    <t>R09_04005</t>
  </si>
  <si>
    <t>-321090600</t>
  </si>
  <si>
    <t>R09_04006</t>
  </si>
  <si>
    <t>704350051</t>
  </si>
  <si>
    <t>R09_04007</t>
  </si>
  <si>
    <t>R09_04008</t>
  </si>
  <si>
    <t>R09_04009</t>
  </si>
  <si>
    <t>R09_04010</t>
  </si>
  <si>
    <t>517614939</t>
  </si>
  <si>
    <t>R09_04011</t>
  </si>
  <si>
    <t>442064534</t>
  </si>
  <si>
    <t>R09_04012</t>
  </si>
  <si>
    <t>-2036774836</t>
  </si>
  <si>
    <t>R09_04013</t>
  </si>
  <si>
    <t>-790207233</t>
  </si>
  <si>
    <t>R09_04014</t>
  </si>
  <si>
    <t>-1291914693</t>
  </si>
  <si>
    <t>R09_04015</t>
  </si>
  <si>
    <t>Motorový jistič 3P 0,7 - 1A 400V</t>
  </si>
  <si>
    <t>-1890380773</t>
  </si>
  <si>
    <t>R09_04016</t>
  </si>
  <si>
    <t>Motorový jistič 3P 2,8 - 4A 400V</t>
  </si>
  <si>
    <t>-1763481951</t>
  </si>
  <si>
    <t>R09_04017</t>
  </si>
  <si>
    <t>1842967228</t>
  </si>
  <si>
    <t>R09_04018</t>
  </si>
  <si>
    <t>-310927525</t>
  </si>
  <si>
    <t>R09_04019</t>
  </si>
  <si>
    <t>Blok pomocných kontaktů čelní 1/1</t>
  </si>
  <si>
    <t>568355026</t>
  </si>
  <si>
    <t>R09_04020</t>
  </si>
  <si>
    <t>R09_04021</t>
  </si>
  <si>
    <t>R09_04022</t>
  </si>
  <si>
    <t>R09_04023</t>
  </si>
  <si>
    <t>R09_04024</t>
  </si>
  <si>
    <t>R09_04025</t>
  </si>
  <si>
    <t>R09_04026</t>
  </si>
  <si>
    <t>R09_04027</t>
  </si>
  <si>
    <t>R09_04028</t>
  </si>
  <si>
    <t>R09_04029</t>
  </si>
  <si>
    <t>R09_04030</t>
  </si>
  <si>
    <t>R09_04031</t>
  </si>
  <si>
    <t>R09_04032</t>
  </si>
  <si>
    <t>R09_04033</t>
  </si>
  <si>
    <t>R09_04034</t>
  </si>
  <si>
    <t>R09_04035</t>
  </si>
  <si>
    <t>R09_04036</t>
  </si>
  <si>
    <t>Jednofázový oddělovací transformátor s převodem napětí 400 V / 230 V o výkonu 500 VA, 50 / 60 Hz, s krytím IP00, svorky IP20, třídou izolace B</t>
  </si>
  <si>
    <t>R09_04037</t>
  </si>
  <si>
    <t>R09_04038</t>
  </si>
  <si>
    <t>R09_04039</t>
  </si>
  <si>
    <t>R09_04040</t>
  </si>
  <si>
    <t>R09_04041</t>
  </si>
  <si>
    <t>R09_04042</t>
  </si>
  <si>
    <t>R09_04043</t>
  </si>
  <si>
    <t>R09_04044</t>
  </si>
  <si>
    <t>R09_04045</t>
  </si>
  <si>
    <t>R09_04046</t>
  </si>
  <si>
    <t>R09_04047</t>
  </si>
  <si>
    <t>R09_04048</t>
  </si>
  <si>
    <t>R09_04049</t>
  </si>
  <si>
    <t>R09_04050</t>
  </si>
  <si>
    <t>R09_04051</t>
  </si>
  <si>
    <t>R09_04052</t>
  </si>
  <si>
    <t>R09_04053</t>
  </si>
  <si>
    <t>R09_04054</t>
  </si>
  <si>
    <t>Skříň pro hlavice plastová šedý kryt 4 otvory IP67</t>
  </si>
  <si>
    <t>R09_04055</t>
  </si>
  <si>
    <t>R09_04056</t>
  </si>
  <si>
    <t>R09_04057</t>
  </si>
  <si>
    <t>R09_04058</t>
  </si>
  <si>
    <t>R09_04059</t>
  </si>
  <si>
    <t>R09_04060</t>
  </si>
  <si>
    <t>R09_04061</t>
  </si>
  <si>
    <t>R09_04062</t>
  </si>
  <si>
    <t>228</t>
  </si>
  <si>
    <t>R09_04063</t>
  </si>
  <si>
    <t>230</t>
  </si>
  <si>
    <t>R09_04064</t>
  </si>
  <si>
    <t>Ústředna detektorů hořlavých plynů - pro 4 snímače IP00</t>
  </si>
  <si>
    <t>-1120606818</t>
  </si>
  <si>
    <t>R09_04065</t>
  </si>
  <si>
    <t>232</t>
  </si>
  <si>
    <t>R09_04066</t>
  </si>
  <si>
    <t>234</t>
  </si>
  <si>
    <t>Řídící systém pro R9</t>
  </si>
  <si>
    <t>R09_07001</t>
  </si>
  <si>
    <t>-841641845</t>
  </si>
  <si>
    <t>R09_07002</t>
  </si>
  <si>
    <t>-389398490</t>
  </si>
  <si>
    <t>R09_07003</t>
  </si>
  <si>
    <t>-625738289</t>
  </si>
  <si>
    <t>R09_07004</t>
  </si>
  <si>
    <t>-1903699091</t>
  </si>
  <si>
    <t>R09_07005</t>
  </si>
  <si>
    <t>2131464159</t>
  </si>
  <si>
    <t>R09_12001</t>
  </si>
  <si>
    <t>258</t>
  </si>
  <si>
    <t>R09_13001</t>
  </si>
  <si>
    <t>260</t>
  </si>
  <si>
    <t>R09_18001</t>
  </si>
  <si>
    <t>Výroba rozvaděče R9</t>
  </si>
  <si>
    <t>1150907665</t>
  </si>
  <si>
    <t>R09_18002</t>
  </si>
  <si>
    <t>Montáž rozvaděče R9 na místě</t>
  </si>
  <si>
    <t>750536381</t>
  </si>
  <si>
    <t>R09_18003</t>
  </si>
  <si>
    <t>-1735248279</t>
  </si>
  <si>
    <t>R09_18004</t>
  </si>
  <si>
    <t>327547914</t>
  </si>
  <si>
    <t>R09_18005</t>
  </si>
  <si>
    <t>Softwarové práce</t>
  </si>
  <si>
    <t>2075707336</t>
  </si>
  <si>
    <t>R09_18006</t>
  </si>
  <si>
    <t>2035879726</t>
  </si>
  <si>
    <t>R09_18007</t>
  </si>
  <si>
    <t>-1148407169</t>
  </si>
  <si>
    <t>R09_18008</t>
  </si>
  <si>
    <t>1342910871</t>
  </si>
  <si>
    <t>R09_18009</t>
  </si>
  <si>
    <t>1914419270</t>
  </si>
  <si>
    <t>R09_18010</t>
  </si>
  <si>
    <t>-563624525</t>
  </si>
  <si>
    <t>R09_18011</t>
  </si>
  <si>
    <t>867672</t>
  </si>
  <si>
    <t>R11 - Odvodnění kalu</t>
  </si>
  <si>
    <t xml:space="preserve">    D03 - Rozvaděč R11</t>
  </si>
  <si>
    <t xml:space="preserve">    D04 - Vyzbrojení rozvaděče R11</t>
  </si>
  <si>
    <t xml:space="preserve">    D07 - Řídící systém pro ADVANTYS OSTROV</t>
  </si>
  <si>
    <t xml:space="preserve">      S02 - Tlaková sonda pro měření hladiny</t>
  </si>
  <si>
    <t xml:space="preserve">      S03 - Měření tlaku na potrubí</t>
  </si>
  <si>
    <t>Rozvaděč R11</t>
  </si>
  <si>
    <t>R11_03001</t>
  </si>
  <si>
    <t>R11_03002</t>
  </si>
  <si>
    <t>R11_03003</t>
  </si>
  <si>
    <t>R11_03004</t>
  </si>
  <si>
    <t>R11_03005</t>
  </si>
  <si>
    <t>R11_03006</t>
  </si>
  <si>
    <t>R11_03007</t>
  </si>
  <si>
    <t>Vyzbrojení rozvaděče R11</t>
  </si>
  <si>
    <t>R11_04001</t>
  </si>
  <si>
    <t>Jistič kompaktní 3p 80A 25kA/415V</t>
  </si>
  <si>
    <t>-1392844900</t>
  </si>
  <si>
    <t>R11_04002</t>
  </si>
  <si>
    <t>143054510</t>
  </si>
  <si>
    <t>R11_04003</t>
  </si>
  <si>
    <t>-1200413836</t>
  </si>
  <si>
    <t>R11_04004</t>
  </si>
  <si>
    <t>-744756219</t>
  </si>
  <si>
    <t>R11_04005</t>
  </si>
  <si>
    <t>89346976</t>
  </si>
  <si>
    <t>R11_04006</t>
  </si>
  <si>
    <t>-1476632538</t>
  </si>
  <si>
    <t>R11_04007</t>
  </si>
  <si>
    <t>R11_04008</t>
  </si>
  <si>
    <t>R11_04009</t>
  </si>
  <si>
    <t>R11_04010</t>
  </si>
  <si>
    <t>R11_04011</t>
  </si>
  <si>
    <t>7409070</t>
  </si>
  <si>
    <t>R11_04012</t>
  </si>
  <si>
    <t>Jistič 1P B 2A 10kA</t>
  </si>
  <si>
    <t>688686888</t>
  </si>
  <si>
    <t>R11_04013</t>
  </si>
  <si>
    <t>93020922</t>
  </si>
  <si>
    <t>R11_04014</t>
  </si>
  <si>
    <t>-67850973</t>
  </si>
  <si>
    <t>R11_04015</t>
  </si>
  <si>
    <t>1844571305</t>
  </si>
  <si>
    <t>R11_04016</t>
  </si>
  <si>
    <t>-1029225577</t>
  </si>
  <si>
    <t>R11_04017</t>
  </si>
  <si>
    <t>-1732686811</t>
  </si>
  <si>
    <t>R11_04018</t>
  </si>
  <si>
    <t>-491289649</t>
  </si>
  <si>
    <t>R11_04019</t>
  </si>
  <si>
    <t>2067172561</t>
  </si>
  <si>
    <t>R11_04020</t>
  </si>
  <si>
    <t>1710082984</t>
  </si>
  <si>
    <t>R11_04021</t>
  </si>
  <si>
    <t>Jistič 3P C 16A 10kA</t>
  </si>
  <si>
    <t>190496598</t>
  </si>
  <si>
    <t>R11_04022</t>
  </si>
  <si>
    <t>Jistič 3P C 20A 10kA</t>
  </si>
  <si>
    <t>1653292666</t>
  </si>
  <si>
    <t>R11_04023</t>
  </si>
  <si>
    <t>-32598649</t>
  </si>
  <si>
    <t>R11_04024</t>
  </si>
  <si>
    <t>-560411797</t>
  </si>
  <si>
    <t>R11_04025</t>
  </si>
  <si>
    <t>-808458023</t>
  </si>
  <si>
    <t>R11_04026</t>
  </si>
  <si>
    <t>Motorový jistič 3P 7 - 10A 400V</t>
  </si>
  <si>
    <t>1770443675</t>
  </si>
  <si>
    <t>R11_04027</t>
  </si>
  <si>
    <t>Motorový jistič 3P 11 - 16A 400V</t>
  </si>
  <si>
    <t>-1839723317</t>
  </si>
  <si>
    <t>R11_04028</t>
  </si>
  <si>
    <t>2047550599</t>
  </si>
  <si>
    <t>R11_04029</t>
  </si>
  <si>
    <t>1540987291</t>
  </si>
  <si>
    <t>R11_04030</t>
  </si>
  <si>
    <t>-1174047033</t>
  </si>
  <si>
    <t>R11_04031</t>
  </si>
  <si>
    <t>659624783</t>
  </si>
  <si>
    <t>R11_04032</t>
  </si>
  <si>
    <t>Frekvenční měnič 0,75 kW 3 A 480 V AC IP20</t>
  </si>
  <si>
    <t>-1169156618</t>
  </si>
  <si>
    <t>R11_04033</t>
  </si>
  <si>
    <t>1004558656</t>
  </si>
  <si>
    <t>R11_04034</t>
  </si>
  <si>
    <t>1235101284</t>
  </si>
  <si>
    <t>R11_04035</t>
  </si>
  <si>
    <t>Startér pro plynulý rozběh 5,5 kW 12 A 3P 48→ 500 V AC IP20</t>
  </si>
  <si>
    <t>1916312073</t>
  </si>
  <si>
    <t>R11_04036</t>
  </si>
  <si>
    <t>-764287638</t>
  </si>
  <si>
    <t>R11_04037</t>
  </si>
  <si>
    <t>728400505</t>
  </si>
  <si>
    <t>R11_04038</t>
  </si>
  <si>
    <t>R11_04039</t>
  </si>
  <si>
    <t>R11_04040</t>
  </si>
  <si>
    <t>R11_04041</t>
  </si>
  <si>
    <t>R11_04042</t>
  </si>
  <si>
    <t>R11_04043</t>
  </si>
  <si>
    <t>R11_04044</t>
  </si>
  <si>
    <t>R11_04045</t>
  </si>
  <si>
    <t>1892851133</t>
  </si>
  <si>
    <t>R11_04046</t>
  </si>
  <si>
    <t>R11_04047</t>
  </si>
  <si>
    <t>R11_04048</t>
  </si>
  <si>
    <t>R11_04049</t>
  </si>
  <si>
    <t>R11_04050</t>
  </si>
  <si>
    <t>R11_04051</t>
  </si>
  <si>
    <t>R11_04052</t>
  </si>
  <si>
    <t>R11_04053</t>
  </si>
  <si>
    <t>R11_04054</t>
  </si>
  <si>
    <t>R11_04055</t>
  </si>
  <si>
    <t>R11_04056</t>
  </si>
  <si>
    <t>R11_04057</t>
  </si>
  <si>
    <t>R11_04058</t>
  </si>
  <si>
    <t>R11_04059</t>
  </si>
  <si>
    <t>R11_04060</t>
  </si>
  <si>
    <t>R11_04061</t>
  </si>
  <si>
    <t>R11_04062</t>
  </si>
  <si>
    <t>R11_04063</t>
  </si>
  <si>
    <t>R11_04064</t>
  </si>
  <si>
    <t>R11_04065</t>
  </si>
  <si>
    <t>Hlavice potenciometr 10 kOhm</t>
  </si>
  <si>
    <t>-1953508370</t>
  </si>
  <si>
    <t>R11_04066</t>
  </si>
  <si>
    <t>R11_04067</t>
  </si>
  <si>
    <t>R11_04068</t>
  </si>
  <si>
    <t>R11_04069</t>
  </si>
  <si>
    <t>R11_04070</t>
  </si>
  <si>
    <t>R11_04071</t>
  </si>
  <si>
    <t>R11_04072</t>
  </si>
  <si>
    <t>R11_04073</t>
  </si>
  <si>
    <t>R11_04074</t>
  </si>
  <si>
    <t>R11_04075</t>
  </si>
  <si>
    <t>R11_04076</t>
  </si>
  <si>
    <t>R11_04077</t>
  </si>
  <si>
    <t>R11_04078</t>
  </si>
  <si>
    <t>210</t>
  </si>
  <si>
    <t>R11_04079</t>
  </si>
  <si>
    <t>R11_04080</t>
  </si>
  <si>
    <t>R11_04081</t>
  </si>
  <si>
    <t>R11_04082</t>
  </si>
  <si>
    <t>R11_04083</t>
  </si>
  <si>
    <t>R11_04084</t>
  </si>
  <si>
    <t>R11_04085</t>
  </si>
  <si>
    <t>R11_04086</t>
  </si>
  <si>
    <t>R11_04087</t>
  </si>
  <si>
    <t>R11_04088</t>
  </si>
  <si>
    <t>Řídící systém pro ADVANTYS OSTROV</t>
  </si>
  <si>
    <t>R11_07001</t>
  </si>
  <si>
    <t>-1351651334</t>
  </si>
  <si>
    <t>R11_07002</t>
  </si>
  <si>
    <t>-2106864293</t>
  </si>
  <si>
    <t>R11_07003</t>
  </si>
  <si>
    <t>1711983120</t>
  </si>
  <si>
    <t>R11_07004</t>
  </si>
  <si>
    <t>552050314</t>
  </si>
  <si>
    <t>R11_07005</t>
  </si>
  <si>
    <t>1659369551</t>
  </si>
  <si>
    <t>R11_07006</t>
  </si>
  <si>
    <t>1071534013</t>
  </si>
  <si>
    <t>R11_12001</t>
  </si>
  <si>
    <t>254</t>
  </si>
  <si>
    <t>R11_13001</t>
  </si>
  <si>
    <t>Ponorná sonda rozsah 0-6m kabel 20m nerez, keramická membrána</t>
  </si>
  <si>
    <t>256</t>
  </si>
  <si>
    <t>Měření tlaku na potrubí</t>
  </si>
  <si>
    <t>R11_13002</t>
  </si>
  <si>
    <t>R11_13003</t>
  </si>
  <si>
    <t>R11_13004</t>
  </si>
  <si>
    <t>262</t>
  </si>
  <si>
    <t>R11_14001</t>
  </si>
  <si>
    <t>Kabel CMSM  2X0,75 (flexibilní)</t>
  </si>
  <si>
    <t>-1928060718</t>
  </si>
  <si>
    <t>30+30</t>
  </si>
  <si>
    <t>R11_14002</t>
  </si>
  <si>
    <t>Kabel CMSM  3G0,75 (flexibilní)</t>
  </si>
  <si>
    <t>527606288</t>
  </si>
  <si>
    <t>30+30+60</t>
  </si>
  <si>
    <t>R11_14003</t>
  </si>
  <si>
    <t>-491040003</t>
  </si>
  <si>
    <t>R11_14004</t>
  </si>
  <si>
    <t>Kabel CMSM  5G0,75 (flexibilní)</t>
  </si>
  <si>
    <t>-215555551</t>
  </si>
  <si>
    <t>R11_14005</t>
  </si>
  <si>
    <t>Kabel CMSM  5G1,5 (flexibilní)</t>
  </si>
  <si>
    <t>-487923120</t>
  </si>
  <si>
    <t>R11_14006</t>
  </si>
  <si>
    <t>Kabel CMSM  5G2,5 (flexibilní)</t>
  </si>
  <si>
    <t>-657834566</t>
  </si>
  <si>
    <t>20+30</t>
  </si>
  <si>
    <t>R11_14007</t>
  </si>
  <si>
    <t>Kabel CMSM 12G0,75 (flexibilní)</t>
  </si>
  <si>
    <t>2064784181</t>
  </si>
  <si>
    <t>R11_14008</t>
  </si>
  <si>
    <t>Kabel CMFM  2X0,75 (stíněný flexibilní)</t>
  </si>
  <si>
    <t>-2104786579</t>
  </si>
  <si>
    <t>R11_14009</t>
  </si>
  <si>
    <t>Kabel CMFM  4G0,75 (stíněný flexibilní)</t>
  </si>
  <si>
    <t>217072602</t>
  </si>
  <si>
    <t>60+30</t>
  </si>
  <si>
    <t>R11_14010</t>
  </si>
  <si>
    <t>Kabel CMFM  7G0,75 (stíněný flexibilní)</t>
  </si>
  <si>
    <t>-310359528</t>
  </si>
  <si>
    <t>R11_14011</t>
  </si>
  <si>
    <t>274</t>
  </si>
  <si>
    <t>30+30+20+20</t>
  </si>
  <si>
    <t>R11_14012</t>
  </si>
  <si>
    <t>-2090370662</t>
  </si>
  <si>
    <t>R11_14013</t>
  </si>
  <si>
    <t>Kabel CYKY-J  5x 1,5</t>
  </si>
  <si>
    <t>-1553263542</t>
  </si>
  <si>
    <t>R11_14014</t>
  </si>
  <si>
    <t>Kabel J-Y(St)Y  2x2x0,8 šedá (stíněný)</t>
  </si>
  <si>
    <t>R11_14015</t>
  </si>
  <si>
    <t>30+30+30+30+80</t>
  </si>
  <si>
    <t>R11_14016</t>
  </si>
  <si>
    <t>R11_14017</t>
  </si>
  <si>
    <t>R11_14018</t>
  </si>
  <si>
    <t>344</t>
  </si>
  <si>
    <t>R11_15001</t>
  </si>
  <si>
    <t>346</t>
  </si>
  <si>
    <t>R11_15002</t>
  </si>
  <si>
    <t>R11_15003</t>
  </si>
  <si>
    <t>356</t>
  </si>
  <si>
    <t>R11_15004</t>
  </si>
  <si>
    <t>R11_15005</t>
  </si>
  <si>
    <t>366</t>
  </si>
  <si>
    <t>R11_15006</t>
  </si>
  <si>
    <t>R11_15007</t>
  </si>
  <si>
    <t>Trubka pevná  320N 25 světle šedá</t>
  </si>
  <si>
    <t>372</t>
  </si>
  <si>
    <t>R11_15008</t>
  </si>
  <si>
    <t>378</t>
  </si>
  <si>
    <t>R11_15009</t>
  </si>
  <si>
    <t>384</t>
  </si>
  <si>
    <t>R11_15010</t>
  </si>
  <si>
    <t>390</t>
  </si>
  <si>
    <t>R11_15011</t>
  </si>
  <si>
    <t>416</t>
  </si>
  <si>
    <t>R11_18001</t>
  </si>
  <si>
    <t>Výroba rozvaděče R11</t>
  </si>
  <si>
    <t>904254783</t>
  </si>
  <si>
    <t>R11_18002</t>
  </si>
  <si>
    <t>Montáž rozvaděče R11 na místě</t>
  </si>
  <si>
    <t>1975964769</t>
  </si>
  <si>
    <t>R11_18003</t>
  </si>
  <si>
    <t>933990790</t>
  </si>
  <si>
    <t>R11_18004</t>
  </si>
  <si>
    <t>-46924572</t>
  </si>
  <si>
    <t>R11_18005</t>
  </si>
  <si>
    <t>395797540</t>
  </si>
  <si>
    <t>R11_18006</t>
  </si>
  <si>
    <t>-673057947</t>
  </si>
  <si>
    <t>R11_18007</t>
  </si>
  <si>
    <t>561163725</t>
  </si>
  <si>
    <t>R11_18008</t>
  </si>
  <si>
    <t>1794956855</t>
  </si>
  <si>
    <t>R11_18009</t>
  </si>
  <si>
    <t>-1549252003</t>
  </si>
  <si>
    <t>R11_18010</t>
  </si>
  <si>
    <t>-1044293985</t>
  </si>
  <si>
    <t>R11_18011</t>
  </si>
  <si>
    <t>1844962846</t>
  </si>
  <si>
    <t>R11_18012</t>
  </si>
  <si>
    <t>372947121</t>
  </si>
  <si>
    <t>R11_18013</t>
  </si>
  <si>
    <t>-30949624</t>
  </si>
  <si>
    <t>R11_18014</t>
  </si>
  <si>
    <t>-1900955449</t>
  </si>
  <si>
    <t>RM2.1 - Mechanické předčištění</t>
  </si>
  <si>
    <t xml:space="preserve">    D03 - Rozvaděč RM2.1</t>
  </si>
  <si>
    <t xml:space="preserve">    D04 - Vyzbrojení rozvaděče RM 2.2</t>
  </si>
  <si>
    <t>Rozvaděč RM2.1</t>
  </si>
  <si>
    <t>RM2.1_03001</t>
  </si>
  <si>
    <t>RM2.1_03002</t>
  </si>
  <si>
    <t>RM2.1_03003</t>
  </si>
  <si>
    <t>RM2.1_03004</t>
  </si>
  <si>
    <t>RM2.1_03005</t>
  </si>
  <si>
    <t>RM2.1_03006</t>
  </si>
  <si>
    <t>RM2.1_03007</t>
  </si>
  <si>
    <t>Vyzbrojení rozvaděče RM 2.2</t>
  </si>
  <si>
    <t>RM2.1_04001</t>
  </si>
  <si>
    <t>RM2.1_04002</t>
  </si>
  <si>
    <t>Hlavní vypínač, 3pól+1z1v, 63A, s kovovou osou 400 mm</t>
  </si>
  <si>
    <t>RM2.1_04003</t>
  </si>
  <si>
    <t>Spoušť vypínací 230V</t>
  </si>
  <si>
    <t>RM2.1_04004</t>
  </si>
  <si>
    <t>RM2.1_04005</t>
  </si>
  <si>
    <t>RM2.1_04006</t>
  </si>
  <si>
    <t>901993389</t>
  </si>
  <si>
    <t>RM2.1_04007</t>
  </si>
  <si>
    <t>-134373206</t>
  </si>
  <si>
    <t>RM2.1_04008</t>
  </si>
  <si>
    <t>-997176238</t>
  </si>
  <si>
    <t>RM2.1_04009</t>
  </si>
  <si>
    <t>824744815</t>
  </si>
  <si>
    <t>RM2.1_04010</t>
  </si>
  <si>
    <t>2064999041</t>
  </si>
  <si>
    <t>RM2.1_04011</t>
  </si>
  <si>
    <t>-933250673</t>
  </si>
  <si>
    <t>RM2.1_04012</t>
  </si>
  <si>
    <t>1922925161</t>
  </si>
  <si>
    <t>RM2.1_04013</t>
  </si>
  <si>
    <t>2142671302</t>
  </si>
  <si>
    <t>RM2.1_04014</t>
  </si>
  <si>
    <t>Výkonový odpínač 3P 63A</t>
  </si>
  <si>
    <t>861742780</t>
  </si>
  <si>
    <t>RM2.1_04015</t>
  </si>
  <si>
    <t>1990067949</t>
  </si>
  <si>
    <t>RM2.1_04016</t>
  </si>
  <si>
    <t>-143556398</t>
  </si>
  <si>
    <t>RM2.1_04017</t>
  </si>
  <si>
    <t>391599765</t>
  </si>
  <si>
    <t>RM2.1_04018</t>
  </si>
  <si>
    <t>RM2.1_04019</t>
  </si>
  <si>
    <t>RM2.1_04020</t>
  </si>
  <si>
    <t>RM2.1_04021</t>
  </si>
  <si>
    <t>RM2.1_04022</t>
  </si>
  <si>
    <t>RM2.1_04023</t>
  </si>
  <si>
    <t>RM2.1_04024</t>
  </si>
  <si>
    <t>RM2.1_04025</t>
  </si>
  <si>
    <t>RM2.1_04026</t>
  </si>
  <si>
    <t>RM2.1_04027</t>
  </si>
  <si>
    <t>RM2.1_04028</t>
  </si>
  <si>
    <t>Topné těleso pro rozváděče s ventilátorem 250W</t>
  </si>
  <si>
    <t>RM2.1_04029</t>
  </si>
  <si>
    <t>RM2.1_04030</t>
  </si>
  <si>
    <t>RM2.1_04031</t>
  </si>
  <si>
    <t>RM2.1_04032</t>
  </si>
  <si>
    <t>RM2.1_04033</t>
  </si>
  <si>
    <t>RM2.1_04034</t>
  </si>
  <si>
    <t>RM2.1_04035</t>
  </si>
  <si>
    <t>RM2.1_04036</t>
  </si>
  <si>
    <t>Štítek kruhový prům. 60mm popis "EMERGENCY STOP" Žlutá</t>
  </si>
  <si>
    <t>RM2.1_04037</t>
  </si>
  <si>
    <t>RM2.1_04038</t>
  </si>
  <si>
    <t>RM2.1_04039</t>
  </si>
  <si>
    <t>RM2.1_04040</t>
  </si>
  <si>
    <t>Hlavice otočná prosvětlená LED M22-WRLK3-W bílá 3pozice pevné</t>
  </si>
  <si>
    <t>RM2.1_04041</t>
  </si>
  <si>
    <t>RM2.1_04042</t>
  </si>
  <si>
    <t>RM2.1_04043</t>
  </si>
  <si>
    <t>Objímka LED M22-LEDC-W 12-30VAC/DC bílá zadní upevnění</t>
  </si>
  <si>
    <t>RM2.1_04044</t>
  </si>
  <si>
    <t>RM2.1_04045</t>
  </si>
  <si>
    <t>RM2.1_04046</t>
  </si>
  <si>
    <t>RM2.1_04047</t>
  </si>
  <si>
    <t>RM2.1_04048</t>
  </si>
  <si>
    <t>RM2.1_04049</t>
  </si>
  <si>
    <t>RM2.1_04050</t>
  </si>
  <si>
    <t>RM2.1_04051</t>
  </si>
  <si>
    <t>RM2.1_04052</t>
  </si>
  <si>
    <t>RM2.1_04053</t>
  </si>
  <si>
    <t>RM2.1_04054</t>
  </si>
  <si>
    <t>RM2.1_04055</t>
  </si>
  <si>
    <t>RM2.1_04056</t>
  </si>
  <si>
    <t>RM2.1_07001</t>
  </si>
  <si>
    <t>Základnová deska (rack) pro modulární PLC automat, 12 pozic (bez zdroje)</t>
  </si>
  <si>
    <t>RM2.1_07002</t>
  </si>
  <si>
    <t>Sada krytů prázdné pozice (baleno po 5 kusech)</t>
  </si>
  <si>
    <t>sd</t>
  </si>
  <si>
    <t>RM2.1_07003</t>
  </si>
  <si>
    <t>-2095909763</t>
  </si>
  <si>
    <t>RM2.1_07004</t>
  </si>
  <si>
    <t>-2012878381</t>
  </si>
  <si>
    <t>RM2.1_07005</t>
  </si>
  <si>
    <t>-65732164</t>
  </si>
  <si>
    <t>RM2.1_07006</t>
  </si>
  <si>
    <t>-299303085</t>
  </si>
  <si>
    <t>RM2.1_07007</t>
  </si>
  <si>
    <t>1265291977</t>
  </si>
  <si>
    <t>RM2.1_12001</t>
  </si>
  <si>
    <t>RM2.1_13001</t>
  </si>
  <si>
    <t>RM2.1_14001</t>
  </si>
  <si>
    <t>-1591431697</t>
  </si>
  <si>
    <t>RM2.1_14002</t>
  </si>
  <si>
    <t>-1988601355</t>
  </si>
  <si>
    <t>RM2.1_14003</t>
  </si>
  <si>
    <t>Kabel CMSM  3G1 (flexibilní)</t>
  </si>
  <si>
    <t>-2048726359</t>
  </si>
  <si>
    <t>RM2.1_14004</t>
  </si>
  <si>
    <t>290</t>
  </si>
  <si>
    <t>RM2.1_14005</t>
  </si>
  <si>
    <t>50+50+100</t>
  </si>
  <si>
    <t>RM2.1_14006</t>
  </si>
  <si>
    <t>RM2.1_14007</t>
  </si>
  <si>
    <t>-1364070582</t>
  </si>
  <si>
    <t>50+50</t>
  </si>
  <si>
    <t>RM2.1_14008</t>
  </si>
  <si>
    <t>RM2.1_14009</t>
  </si>
  <si>
    <t>RM2.1_15001</t>
  </si>
  <si>
    <t>RM2.1_15002</t>
  </si>
  <si>
    <t>RM2.1_15003</t>
  </si>
  <si>
    <t>RM2.1_15004</t>
  </si>
  <si>
    <t>RM2.1_15005</t>
  </si>
  <si>
    <t>RM2.1_15006</t>
  </si>
  <si>
    <t>RM2.1_15007</t>
  </si>
  <si>
    <t>Trubka pevná  320N 20 světle šedá</t>
  </si>
  <si>
    <t>370</t>
  </si>
  <si>
    <t>RM2.1_15008</t>
  </si>
  <si>
    <t>RM2.1_15009</t>
  </si>
  <si>
    <t>Trubka pevná  320N 32 světle šedá</t>
  </si>
  <si>
    <t>374</t>
  </si>
  <si>
    <t>RM2.1_15010</t>
  </si>
  <si>
    <t>Příchytka M20 Quick</t>
  </si>
  <si>
    <t>RM2.1_15011</t>
  </si>
  <si>
    <t>RM2.1_15012</t>
  </si>
  <si>
    <t>Příchytka M32 Quick</t>
  </si>
  <si>
    <t>380</t>
  </si>
  <si>
    <t>RM2.1_15013</t>
  </si>
  <si>
    <t>Spojka trubky 20mm světle šedá</t>
  </si>
  <si>
    <t>382</t>
  </si>
  <si>
    <t>RM2.1_15014</t>
  </si>
  <si>
    <t>RM2.1_15015</t>
  </si>
  <si>
    <t>Spojka trubky 32mm světle šedá</t>
  </si>
  <si>
    <t>386</t>
  </si>
  <si>
    <t>RM2.1_15016</t>
  </si>
  <si>
    <t>RM2.1_15017</t>
  </si>
  <si>
    <t>RM2.1_16001</t>
  </si>
  <si>
    <t>446</t>
  </si>
  <si>
    <t>RM2.1_16002</t>
  </si>
  <si>
    <t>448</t>
  </si>
  <si>
    <t>RM2.1_16003</t>
  </si>
  <si>
    <t>450</t>
  </si>
  <si>
    <t>RM2.1_18001</t>
  </si>
  <si>
    <t>Výroba rozvaděče RM2.1</t>
  </si>
  <si>
    <t>-384526514</t>
  </si>
  <si>
    <t>RM2.1_18002</t>
  </si>
  <si>
    <t>Montáž rozvaděče RM2.1 na místě</t>
  </si>
  <si>
    <t>266994748</t>
  </si>
  <si>
    <t>RM2.1_18003</t>
  </si>
  <si>
    <t>-307486861</t>
  </si>
  <si>
    <t>RM2.1_18004</t>
  </si>
  <si>
    <t>-1691399458</t>
  </si>
  <si>
    <t>RM2.1_18005</t>
  </si>
  <si>
    <t>-779716681</t>
  </si>
  <si>
    <t>RM2.1_18006</t>
  </si>
  <si>
    <t>-1352065254</t>
  </si>
  <si>
    <t>RM2.1_18007</t>
  </si>
  <si>
    <t>-502762247</t>
  </si>
  <si>
    <t>RM2.1_18008</t>
  </si>
  <si>
    <t>Montáž elektroinstalačního materiálu</t>
  </si>
  <si>
    <t>1175278441</t>
  </si>
  <si>
    <t>RM2.1_18009</t>
  </si>
  <si>
    <t>796921416</t>
  </si>
  <si>
    <t>RM2.1_18010</t>
  </si>
  <si>
    <t>535005875</t>
  </si>
  <si>
    <t>RM2.1_18011</t>
  </si>
  <si>
    <t>-340408570</t>
  </si>
  <si>
    <t>RM2.1_18012</t>
  </si>
  <si>
    <t>1464279924</t>
  </si>
  <si>
    <t>RM2.1_18013</t>
  </si>
  <si>
    <t>754695960</t>
  </si>
  <si>
    <t>RM2.1_18014</t>
  </si>
  <si>
    <t>589648375</t>
  </si>
  <si>
    <t>RM2.1_18015</t>
  </si>
  <si>
    <t>1650576475</t>
  </si>
  <si>
    <t>RM2.2 - Lapák písku</t>
  </si>
  <si>
    <t xml:space="preserve">    D03 - Rozvaděč RM 2.2</t>
  </si>
  <si>
    <t xml:space="preserve">    D06 - Vyzbrojení rozvadšče PLC</t>
  </si>
  <si>
    <t>Rozvaděč RM 2.2</t>
  </si>
  <si>
    <t>RM2.2_03001</t>
  </si>
  <si>
    <t>Skříň nástěnná ocelplechová 1000x 800x300 montážní panel RAL 7035</t>
  </si>
  <si>
    <t>-1827435085</t>
  </si>
  <si>
    <t>RM2.2_03002</t>
  </si>
  <si>
    <t>RM2.2_03003</t>
  </si>
  <si>
    <t>RM2.2_03004</t>
  </si>
  <si>
    <t>RM2.2_04001</t>
  </si>
  <si>
    <t>RM2.2_04002</t>
  </si>
  <si>
    <t>RM2.2_04003</t>
  </si>
  <si>
    <t>RM2.2_04004</t>
  </si>
  <si>
    <t>RM2.2_04005</t>
  </si>
  <si>
    <t>6407178</t>
  </si>
  <si>
    <t>RM2.2_04006</t>
  </si>
  <si>
    <t>1568801856</t>
  </si>
  <si>
    <t>RM2.2_04007</t>
  </si>
  <si>
    <t>575126810</t>
  </si>
  <si>
    <t>RM2.2_04008</t>
  </si>
  <si>
    <t>-1883120296</t>
  </si>
  <si>
    <t>RM2.2_04009</t>
  </si>
  <si>
    <t>-2012287776</t>
  </si>
  <si>
    <t>RM2.2_04010</t>
  </si>
  <si>
    <t>-1012930774</t>
  </si>
  <si>
    <t>RM2.2_04011</t>
  </si>
  <si>
    <t>-67487921</t>
  </si>
  <si>
    <t>RM2.2_04012</t>
  </si>
  <si>
    <t>-816511101</t>
  </si>
  <si>
    <t>RM2.2_04013</t>
  </si>
  <si>
    <t>-1988195534</t>
  </si>
  <si>
    <t>RM2.2_04014</t>
  </si>
  <si>
    <t>-1984190173</t>
  </si>
  <si>
    <t>RM2.2_04015</t>
  </si>
  <si>
    <t>-1277532058</t>
  </si>
  <si>
    <t>RM2.2_04016</t>
  </si>
  <si>
    <t>RM2.2_04017</t>
  </si>
  <si>
    <t>RM2.2_04018</t>
  </si>
  <si>
    <t>RM2.2_04019</t>
  </si>
  <si>
    <t>RM2.2_04020</t>
  </si>
  <si>
    <t>RM2.2_04021</t>
  </si>
  <si>
    <t>RM2.2_04022</t>
  </si>
  <si>
    <t>Zásuvka vestavná 16A 3P 250V IP54</t>
  </si>
  <si>
    <t>RM2.2_04023</t>
  </si>
  <si>
    <t>RM2.2_04024</t>
  </si>
  <si>
    <t>RM2.2_04025</t>
  </si>
  <si>
    <t>RM2.2_04026</t>
  </si>
  <si>
    <t>RM2.2_04027</t>
  </si>
  <si>
    <t>RM2.2_04028</t>
  </si>
  <si>
    <t>Relé 230VAC 2CO komplet</t>
  </si>
  <si>
    <t>RM2.2_04029</t>
  </si>
  <si>
    <t>RM2.2_04030</t>
  </si>
  <si>
    <t>RM2.2_04031</t>
  </si>
  <si>
    <t>Štítek kruhový ZBY9320 prům. 60mm popis "EMERGENCY STOP" Žlutá</t>
  </si>
  <si>
    <t>RM2.2_04032</t>
  </si>
  <si>
    <t>RM2.2_04033</t>
  </si>
  <si>
    <t>RM2.2_04034</t>
  </si>
  <si>
    <t>RM2.2_04035</t>
  </si>
  <si>
    <t>RM2.2_04036</t>
  </si>
  <si>
    <t>Jednotka spínací 1/0 čelní upevnění bezšroubová</t>
  </si>
  <si>
    <t>RM2.2_04037</t>
  </si>
  <si>
    <t>RM2.2_04038</t>
  </si>
  <si>
    <t>RM2.2_04039</t>
  </si>
  <si>
    <t>RM2.2_04040</t>
  </si>
  <si>
    <t>RM2.2_04041</t>
  </si>
  <si>
    <t>Svorka řadová průchozí 6 modrá</t>
  </si>
  <si>
    <t>RM2.2_04042</t>
  </si>
  <si>
    <t>RM2.2_04043</t>
  </si>
  <si>
    <t>RM2.2_04044</t>
  </si>
  <si>
    <t>Svorka řadová průchozí 4 modrá</t>
  </si>
  <si>
    <t>RM2.2_04045</t>
  </si>
  <si>
    <t>RM2.2_04046</t>
  </si>
  <si>
    <t>RM2.2_04047</t>
  </si>
  <si>
    <t>RM2.2_04048</t>
  </si>
  <si>
    <t>RM2.2_04049</t>
  </si>
  <si>
    <t>RM2.2_04050</t>
  </si>
  <si>
    <t>RM2.2_04051</t>
  </si>
  <si>
    <t>Můstek rozbočovací PE12 zelený 12x16mm/2</t>
  </si>
  <si>
    <t>RM2.2_04052</t>
  </si>
  <si>
    <t>Můstek rozbočovací N12 modrý 12x16mm/2</t>
  </si>
  <si>
    <t>RM2.2_04053</t>
  </si>
  <si>
    <t>Vyzbrojení rozvadšče PLC</t>
  </si>
  <si>
    <t>RM2.2_06001</t>
  </si>
  <si>
    <t>RM2.2_06002</t>
  </si>
  <si>
    <t>CPU 1510SP-1 PN pro ET 200SP, Centrální procesorová jednotka s pracovní pamětí 100 KB pro program a 750 KB pro data, 1. rozhraní: PROFINET IRT s 3portovým přepínačem, 72 ns bitový výkon, nutná paměťová karta, BusAdapter</t>
  </si>
  <si>
    <t>-180393430</t>
  </si>
  <si>
    <t>RM2.2_06003</t>
  </si>
  <si>
    <t>1401889268</t>
  </si>
  <si>
    <t>RM2.2_06004</t>
  </si>
  <si>
    <t>1143345746</t>
  </si>
  <si>
    <t>RM2.2_06005</t>
  </si>
  <si>
    <t>-263917496</t>
  </si>
  <si>
    <t>RM2.2_06006</t>
  </si>
  <si>
    <t>-1990840119</t>
  </si>
  <si>
    <t>RM2.2_06007</t>
  </si>
  <si>
    <t>106510163</t>
  </si>
  <si>
    <t>RM2.2_06008</t>
  </si>
  <si>
    <t>497743102</t>
  </si>
  <si>
    <t>RM2.2_06009</t>
  </si>
  <si>
    <t>-1274518644</t>
  </si>
  <si>
    <t>RM2.2_06010</t>
  </si>
  <si>
    <t>IWLAN client, RJ45, 1 radio, 2 R-SMA antenna port, iFeatures Support via KEY-PLUG, IEEE 802.11a/b/g/h/n, 2.4/5GHz, gross data rate 300 Mbit/s, 2x RJ45 max. 100 Mbit/s, PoE integrated 2-port switch, redundant 24 V DC</t>
  </si>
  <si>
    <t>RM2.2_12001</t>
  </si>
  <si>
    <t>RM2.2_14001</t>
  </si>
  <si>
    <t>Kabel NGFLGOEU-J 5x6</t>
  </si>
  <si>
    <t>RM2.2_14002</t>
  </si>
  <si>
    <t>Kabel CYKY-J  5x 6</t>
  </si>
  <si>
    <t>1602138146</t>
  </si>
  <si>
    <t>RM2.2_14003</t>
  </si>
  <si>
    <t>-195121743</t>
  </si>
  <si>
    <t>RM2.2_14004</t>
  </si>
  <si>
    <t>-684316190</t>
  </si>
  <si>
    <t>20+20</t>
  </si>
  <si>
    <t>RM2.2_14005</t>
  </si>
  <si>
    <t>Kabel CMSM  7G0,75 (flexibilní)</t>
  </si>
  <si>
    <t>-42027721</t>
  </si>
  <si>
    <t>100+60</t>
  </si>
  <si>
    <t>RM2.2_14006</t>
  </si>
  <si>
    <t>-1397734775</t>
  </si>
  <si>
    <t>RM2.2_14007</t>
  </si>
  <si>
    <t>RM2.2_14008</t>
  </si>
  <si>
    <t>1337543654</t>
  </si>
  <si>
    <t>RM2.2_14009</t>
  </si>
  <si>
    <t>RM2.2_14010</t>
  </si>
  <si>
    <t>RM2.2_16001</t>
  </si>
  <si>
    <t>Reflektor LED 10W 4000K 1000lm IP65</t>
  </si>
  <si>
    <t>RM2.2_16002</t>
  </si>
  <si>
    <t>-1306818567</t>
  </si>
  <si>
    <t>RM2.2_16003</t>
  </si>
  <si>
    <t>-1385387708</t>
  </si>
  <si>
    <t>RM2.2_16004</t>
  </si>
  <si>
    <t>-906510719</t>
  </si>
  <si>
    <t>RM2.2_18001</t>
  </si>
  <si>
    <t>Výroba rozvaděče RM2.2</t>
  </si>
  <si>
    <t>127281061</t>
  </si>
  <si>
    <t>RM2.2_18002</t>
  </si>
  <si>
    <t>Montáž rozvaděče RM2.2 na místě</t>
  </si>
  <si>
    <t>839460234</t>
  </si>
  <si>
    <t>RM2.2_18003</t>
  </si>
  <si>
    <t>627863627</t>
  </si>
  <si>
    <t>RM2.2_18004</t>
  </si>
  <si>
    <t>-1971640515</t>
  </si>
  <si>
    <t>RM2.2_18005</t>
  </si>
  <si>
    <t>604789848</t>
  </si>
  <si>
    <t>RM2.2_18006</t>
  </si>
  <si>
    <t>2019355715</t>
  </si>
  <si>
    <t>RM2.2_18007</t>
  </si>
  <si>
    <t>-513181454</t>
  </si>
  <si>
    <t>RM2.2_18008</t>
  </si>
  <si>
    <t>1303002303</t>
  </si>
  <si>
    <t>RM2.2_18009</t>
  </si>
  <si>
    <t>-1543876952</t>
  </si>
  <si>
    <t>RM2.2_18010</t>
  </si>
  <si>
    <t>1436773506</t>
  </si>
  <si>
    <t>RM2.2_18011</t>
  </si>
  <si>
    <t>296204853</t>
  </si>
  <si>
    <t>RM2.2_18012</t>
  </si>
  <si>
    <t>-1249378798</t>
  </si>
  <si>
    <t>RM3.1 - Usazovací nádrž</t>
  </si>
  <si>
    <t xml:space="preserve">    D03 - Rozvaděč RM 3.1</t>
  </si>
  <si>
    <t xml:space="preserve">    D04 - Vyzbrojení rozvaděče RM 3.1</t>
  </si>
  <si>
    <t>Rozvaděč RM 3.1</t>
  </si>
  <si>
    <t>RM3.1_03001</t>
  </si>
  <si>
    <t>1454234974</t>
  </si>
  <si>
    <t>RM3.1_03002</t>
  </si>
  <si>
    <t>-626388268</t>
  </si>
  <si>
    <t>RM3.1_03003</t>
  </si>
  <si>
    <t>-143481616</t>
  </si>
  <si>
    <t>RM3.1_03004</t>
  </si>
  <si>
    <t>2125938633</t>
  </si>
  <si>
    <t>Vyzbrojení rozvaděče RM 3.1</t>
  </si>
  <si>
    <t>RM3.1_04001</t>
  </si>
  <si>
    <t>RM3.1_04002</t>
  </si>
  <si>
    <t>RM3.1_04003</t>
  </si>
  <si>
    <t>RM3.1_04004</t>
  </si>
  <si>
    <t>RM3.1_04005</t>
  </si>
  <si>
    <t>Chránič proudový 2p  25A  30mA A</t>
  </si>
  <si>
    <t>RM3.1_04006</t>
  </si>
  <si>
    <t>-707396903</t>
  </si>
  <si>
    <t>RM3.1_04007</t>
  </si>
  <si>
    <t>754139983</t>
  </si>
  <si>
    <t>RM3.1_04008</t>
  </si>
  <si>
    <t>1906480020</t>
  </si>
  <si>
    <t>RM3.1_04009</t>
  </si>
  <si>
    <t>1706581788</t>
  </si>
  <si>
    <t>RM3.1_04010</t>
  </si>
  <si>
    <t>-1211303644</t>
  </si>
  <si>
    <t>RM3.1_04011</t>
  </si>
  <si>
    <t>2001838185</t>
  </si>
  <si>
    <t>RM3.1_04012</t>
  </si>
  <si>
    <t>138777515</t>
  </si>
  <si>
    <t>RM3.1_04013</t>
  </si>
  <si>
    <t>1653912689</t>
  </si>
  <si>
    <t>RM3.1_04014</t>
  </si>
  <si>
    <t>-1041540277</t>
  </si>
  <si>
    <t>RM3.1_04015</t>
  </si>
  <si>
    <t>RM3.1_04016</t>
  </si>
  <si>
    <t>RM3.1_04017</t>
  </si>
  <si>
    <t>RM3.1_04018</t>
  </si>
  <si>
    <t>RM3.1_04019</t>
  </si>
  <si>
    <t>RM3.1_04020</t>
  </si>
  <si>
    <t>RM3.1_04021</t>
  </si>
  <si>
    <t>RM3.1_04022</t>
  </si>
  <si>
    <t>RM3.1_04023</t>
  </si>
  <si>
    <t>RM3.1_04024</t>
  </si>
  <si>
    <t>RM3.1_04025</t>
  </si>
  <si>
    <t>RM3.1_04026</t>
  </si>
  <si>
    <t>RM3.1_04027</t>
  </si>
  <si>
    <t>RM3.1_04028</t>
  </si>
  <si>
    <t>RM3.1_04029</t>
  </si>
  <si>
    <t>RM3.1_04030</t>
  </si>
  <si>
    <t>RM3.1_04031</t>
  </si>
  <si>
    <t>RM3.1_04032</t>
  </si>
  <si>
    <t>RM3.1_04033</t>
  </si>
  <si>
    <t>RM3.1_04034</t>
  </si>
  <si>
    <t>RM3.1_04035</t>
  </si>
  <si>
    <t>RM3.1_04036</t>
  </si>
  <si>
    <t>RM3.1_04037</t>
  </si>
  <si>
    <t>RM3.1_04038</t>
  </si>
  <si>
    <t>RM3.1_04039</t>
  </si>
  <si>
    <t>RM3.1_04040</t>
  </si>
  <si>
    <t>RM3.1_04041</t>
  </si>
  <si>
    <t>RM3.1_04042</t>
  </si>
  <si>
    <t>RM3.1_04043</t>
  </si>
  <si>
    <t>RM3.1_04044</t>
  </si>
  <si>
    <t>RM3.1_04045</t>
  </si>
  <si>
    <t>RM3.1_04046</t>
  </si>
  <si>
    <t>RM3.1_04047</t>
  </si>
  <si>
    <t>RM3.1_04048</t>
  </si>
  <si>
    <t>RM3.1_04049</t>
  </si>
  <si>
    <t>RM3.1_04050</t>
  </si>
  <si>
    <t>RM3.1_04051</t>
  </si>
  <si>
    <t>RM3.1_04052</t>
  </si>
  <si>
    <t>RM3.1_06001</t>
  </si>
  <si>
    <t>RM3.1_06002</t>
  </si>
  <si>
    <t>RM3.1_06003</t>
  </si>
  <si>
    <t>1889183529</t>
  </si>
  <si>
    <t>RM3.1_06004</t>
  </si>
  <si>
    <t>-1295377972</t>
  </si>
  <si>
    <t>RM3.1_06005</t>
  </si>
  <si>
    <t>-1720424593</t>
  </si>
  <si>
    <t>RM3.1_06006</t>
  </si>
  <si>
    <t>543536367</t>
  </si>
  <si>
    <t>RM3.1_06007</t>
  </si>
  <si>
    <t>2051825039</t>
  </si>
  <si>
    <t>RM3.1_06008</t>
  </si>
  <si>
    <t>1712877189</t>
  </si>
  <si>
    <t>RM3.1_06009</t>
  </si>
  <si>
    <t>966764754</t>
  </si>
  <si>
    <t>RM3.1_06010</t>
  </si>
  <si>
    <t>-1051004451</t>
  </si>
  <si>
    <t>RM3.1_06011</t>
  </si>
  <si>
    <t>RM3.1_12001</t>
  </si>
  <si>
    <t>RM3.1_14001</t>
  </si>
  <si>
    <t>Kabel NGFLGOEU-J 5x4</t>
  </si>
  <si>
    <t>RM3.1_14002</t>
  </si>
  <si>
    <t>Kabel CYKY-J  5x 4</t>
  </si>
  <si>
    <t>RM3.1_14003</t>
  </si>
  <si>
    <t>-48512026</t>
  </si>
  <si>
    <t>RM3.1_14004</t>
  </si>
  <si>
    <t>-836527338</t>
  </si>
  <si>
    <t>RM3.1_14005</t>
  </si>
  <si>
    <t>1677950445</t>
  </si>
  <si>
    <t>RM3.1_14006</t>
  </si>
  <si>
    <t>-1900081553</t>
  </si>
  <si>
    <t>RM3.1_14007</t>
  </si>
  <si>
    <t>-721837577</t>
  </si>
  <si>
    <t>RM3.1_14008</t>
  </si>
  <si>
    <t>-776589784</t>
  </si>
  <si>
    <t>RM3.1_14009</t>
  </si>
  <si>
    <t>1969948498</t>
  </si>
  <si>
    <t>RM3.1_14010</t>
  </si>
  <si>
    <t>RM3.1_16001</t>
  </si>
  <si>
    <t>-2078578925</t>
  </si>
  <si>
    <t>RM3.1_16002</t>
  </si>
  <si>
    <t>-2122139152</t>
  </si>
  <si>
    <t>RM3.1_16003</t>
  </si>
  <si>
    <t>1669917125</t>
  </si>
  <si>
    <t>RM3.1_16004</t>
  </si>
  <si>
    <t>-1916528223</t>
  </si>
  <si>
    <t>RM3.1_18001</t>
  </si>
  <si>
    <t>Výroba rozvaděče RM3.1</t>
  </si>
  <si>
    <t>-1622319301</t>
  </si>
  <si>
    <t>RM3.1_18002</t>
  </si>
  <si>
    <t>Montáž rozvaděče RM3.1 na místě</t>
  </si>
  <si>
    <t>-1646408362</t>
  </si>
  <si>
    <t>RM3.1_18003</t>
  </si>
  <si>
    <t>-1083226208</t>
  </si>
  <si>
    <t>RM3.1_18004</t>
  </si>
  <si>
    <t>-1412299381</t>
  </si>
  <si>
    <t>RM3.1_18005</t>
  </si>
  <si>
    <t>-697574563</t>
  </si>
  <si>
    <t>RM3.1_18006</t>
  </si>
  <si>
    <t>-942190524</t>
  </si>
  <si>
    <t>RM3.1_18007</t>
  </si>
  <si>
    <t>408798982</t>
  </si>
  <si>
    <t>RM3.1_18008</t>
  </si>
  <si>
    <t>-613094161</t>
  </si>
  <si>
    <t>RM3.1_18009</t>
  </si>
  <si>
    <t>1605723374</t>
  </si>
  <si>
    <t>RM3.1_18010</t>
  </si>
  <si>
    <t>-2109279320</t>
  </si>
  <si>
    <t>RM3.1_18011</t>
  </si>
  <si>
    <t>-559617034</t>
  </si>
  <si>
    <t>RM3.1_18012</t>
  </si>
  <si>
    <t>-971378198</t>
  </si>
  <si>
    <t>RM5.1 - Dosazovací nádrž 1</t>
  </si>
  <si>
    <t xml:space="preserve">    D03 - Rozvaděč RM 5.1</t>
  </si>
  <si>
    <t xml:space="preserve">    D04 - Vyzbrojení rozvaděče RM 5.1</t>
  </si>
  <si>
    <t>Rozvaděč RM 5.1</t>
  </si>
  <si>
    <t>RM5.1_03001</t>
  </si>
  <si>
    <t>-2071300655</t>
  </si>
  <si>
    <t>RM5.1_03002</t>
  </si>
  <si>
    <t>1072926095</t>
  </si>
  <si>
    <t>RM5.1_03003</t>
  </si>
  <si>
    <t>461091968</t>
  </si>
  <si>
    <t>RM5.1_03004</t>
  </si>
  <si>
    <t>1071835979</t>
  </si>
  <si>
    <t>Vyzbrojení rozvaděče RM 5.1</t>
  </si>
  <si>
    <t>RM5.1_04001</t>
  </si>
  <si>
    <t>RM5.1_04002</t>
  </si>
  <si>
    <t>RM5.1_04003</t>
  </si>
  <si>
    <t>RM5.1_04004</t>
  </si>
  <si>
    <t>RM5.1_04005</t>
  </si>
  <si>
    <t>1365176927</t>
  </si>
  <si>
    <t>RM5.1_04006</t>
  </si>
  <si>
    <t>-2087742432</t>
  </si>
  <si>
    <t>RM5.1_04007</t>
  </si>
  <si>
    <t>-533944943</t>
  </si>
  <si>
    <t>RM5.1_04008</t>
  </si>
  <si>
    <t>-2108427926</t>
  </si>
  <si>
    <t>RM5.1_04009</t>
  </si>
  <si>
    <t>1451482277</t>
  </si>
  <si>
    <t>RM5.1_04010</t>
  </si>
  <si>
    <t>-1521069822</t>
  </si>
  <si>
    <t>RM5.1_04011</t>
  </si>
  <si>
    <t>511016672</t>
  </si>
  <si>
    <t>RM5.1_04012</t>
  </si>
  <si>
    <t>-1808675049</t>
  </si>
  <si>
    <t>RM5.1_04013</t>
  </si>
  <si>
    <t>-1315706820</t>
  </si>
  <si>
    <t>RM5.1_04014</t>
  </si>
  <si>
    <t>RM5.1_04015</t>
  </si>
  <si>
    <t>RM5.1_04016</t>
  </si>
  <si>
    <t>RM5.1_04017</t>
  </si>
  <si>
    <t>RM5.1_04018</t>
  </si>
  <si>
    <t>RM5.1_04019</t>
  </si>
  <si>
    <t>RM5.1_04020</t>
  </si>
  <si>
    <t>RM5.1_04021</t>
  </si>
  <si>
    <t>RM5.1_04022</t>
  </si>
  <si>
    <t>RM5.1_04023</t>
  </si>
  <si>
    <t>RM5.1_04024</t>
  </si>
  <si>
    <t>RM5.1_04025</t>
  </si>
  <si>
    <t>RM5.1_04026</t>
  </si>
  <si>
    <t>RM5.1_04027</t>
  </si>
  <si>
    <t>RM5.1_04028</t>
  </si>
  <si>
    <t>RM5.1_04029</t>
  </si>
  <si>
    <t>RM5.1_04030</t>
  </si>
  <si>
    <t>RM5.1_04031</t>
  </si>
  <si>
    <t>RM5.1_04032</t>
  </si>
  <si>
    <t>RM5.1_04033</t>
  </si>
  <si>
    <t>RM5.1_04034</t>
  </si>
  <si>
    <t>RM5.1_04035</t>
  </si>
  <si>
    <t>RM5.1_04036</t>
  </si>
  <si>
    <t>RM5.1_04037</t>
  </si>
  <si>
    <t>RM5.1_04038</t>
  </si>
  <si>
    <t>RM5.1_04039</t>
  </si>
  <si>
    <t>RM5.1_04040</t>
  </si>
  <si>
    <t>RM5.1_04041</t>
  </si>
  <si>
    <t>RM5.1_04042</t>
  </si>
  <si>
    <t>RM5.1_04043</t>
  </si>
  <si>
    <t>RM5.1_04044</t>
  </si>
  <si>
    <t>RM5.1_04045</t>
  </si>
  <si>
    <t>RM5.1_04046</t>
  </si>
  <si>
    <t>RM5.1_04047</t>
  </si>
  <si>
    <t>RM5.1_04048</t>
  </si>
  <si>
    <t>RM5.1_04049</t>
  </si>
  <si>
    <t>RM5.1_04050</t>
  </si>
  <si>
    <t>RM5.1_04051</t>
  </si>
  <si>
    <t>RM5.1_06001</t>
  </si>
  <si>
    <t>RM5.1_06002</t>
  </si>
  <si>
    <t>RM5.1_06003</t>
  </si>
  <si>
    <t>-2049244595</t>
  </si>
  <si>
    <t>RM5.1_06004</t>
  </si>
  <si>
    <t>1210194603</t>
  </si>
  <si>
    <t>RM5.1_06005</t>
  </si>
  <si>
    <t>672869114</t>
  </si>
  <si>
    <t>RM5.1_06006</t>
  </si>
  <si>
    <t>1329131498</t>
  </si>
  <si>
    <t>RM5.1_06007</t>
  </si>
  <si>
    <t>802984664</t>
  </si>
  <si>
    <t>RM5.1_06008</t>
  </si>
  <si>
    <t>14312394</t>
  </si>
  <si>
    <t>RM5.1_06009</t>
  </si>
  <si>
    <t>1094333452</t>
  </si>
  <si>
    <t>RM5.1_06010</t>
  </si>
  <si>
    <t>1211707968</t>
  </si>
  <si>
    <t>RM5.1_06011</t>
  </si>
  <si>
    <t>RM5.1_12001</t>
  </si>
  <si>
    <t>RM5.1_14001</t>
  </si>
  <si>
    <t>945131818</t>
  </si>
  <si>
    <t>RM5.1_14002</t>
  </si>
  <si>
    <t>-1108606870</t>
  </si>
  <si>
    <t>RM5.1_14003</t>
  </si>
  <si>
    <t>-238520930</t>
  </si>
  <si>
    <t>RM5.1_14004</t>
  </si>
  <si>
    <t>286356587</t>
  </si>
  <si>
    <t>RM5.1_14005</t>
  </si>
  <si>
    <t>-678737835</t>
  </si>
  <si>
    <t>RM5.1_14006</t>
  </si>
  <si>
    <t>-1539561911</t>
  </si>
  <si>
    <t>RM5.1_14007</t>
  </si>
  <si>
    <t>-1898598086</t>
  </si>
  <si>
    <t>RM5.1_14008</t>
  </si>
  <si>
    <t>-1540653315</t>
  </si>
  <si>
    <t>RM5.1_14009</t>
  </si>
  <si>
    <t>2050422204</t>
  </si>
  <si>
    <t>RM5.1_14010</t>
  </si>
  <si>
    <t>-1473002268</t>
  </si>
  <si>
    <t>RM5.1_16001</t>
  </si>
  <si>
    <t>-2145457178</t>
  </si>
  <si>
    <t>RM5.1_16002</t>
  </si>
  <si>
    <t>2039347582</t>
  </si>
  <si>
    <t>RM5.1_16003</t>
  </si>
  <si>
    <t>-911136180</t>
  </si>
  <si>
    <t>RM5.1_16004</t>
  </si>
  <si>
    <t>1335795592</t>
  </si>
  <si>
    <t>RM5.1_18001</t>
  </si>
  <si>
    <t>Výroba rozvaděče RM5.1</t>
  </si>
  <si>
    <t>-77295532</t>
  </si>
  <si>
    <t>RM5.1_18002</t>
  </si>
  <si>
    <t>Montáž rozvaděče RM5.1 na místě</t>
  </si>
  <si>
    <t>1487737351</t>
  </si>
  <si>
    <t>RM5.1_18003</t>
  </si>
  <si>
    <t>1031279235</t>
  </si>
  <si>
    <t>RM5.1_18004</t>
  </si>
  <si>
    <t>111144696</t>
  </si>
  <si>
    <t>RM5.1_18005</t>
  </si>
  <si>
    <t>1246155123</t>
  </si>
  <si>
    <t>RM5.1_18006</t>
  </si>
  <si>
    <t>-176251029</t>
  </si>
  <si>
    <t>RM5.1_18007</t>
  </si>
  <si>
    <t>1941335991</t>
  </si>
  <si>
    <t>RM5.1_18008</t>
  </si>
  <si>
    <t>-1377986235</t>
  </si>
  <si>
    <t>RM5.1_18009</t>
  </si>
  <si>
    <t>1039796813</t>
  </si>
  <si>
    <t>RM5.1_18010</t>
  </si>
  <si>
    <t>-134163586</t>
  </si>
  <si>
    <t>RM5.1_18011</t>
  </si>
  <si>
    <t>-1448803301</t>
  </si>
  <si>
    <t>RM5.1_18012</t>
  </si>
  <si>
    <t>-1362932581</t>
  </si>
  <si>
    <t>RM5.2 - Dosazovací nádrž 2</t>
  </si>
  <si>
    <t xml:space="preserve">    D03 - Rozvaděč RM 5.2</t>
  </si>
  <si>
    <t xml:space="preserve">    D04 - Vyzbrojení rozvaděče RM 5.2</t>
  </si>
  <si>
    <t>Rozvaděč RM 5.2</t>
  </si>
  <si>
    <t>RM5.2_03001</t>
  </si>
  <si>
    <t>1367378266</t>
  </si>
  <si>
    <t>RM5.2_03002</t>
  </si>
  <si>
    <t>-180819020</t>
  </si>
  <si>
    <t>RM5.2_03003</t>
  </si>
  <si>
    <t>-757497579</t>
  </si>
  <si>
    <t>RM5.2_03004</t>
  </si>
  <si>
    <t>300723790</t>
  </si>
  <si>
    <t>Vyzbrojení rozvaděče RM 5.2</t>
  </si>
  <si>
    <t>RM5.2_04001</t>
  </si>
  <si>
    <t>RM5.2_04002</t>
  </si>
  <si>
    <t>RM5.2_04003</t>
  </si>
  <si>
    <t>RM5.2_04004</t>
  </si>
  <si>
    <t>RM5.2_04005</t>
  </si>
  <si>
    <t>-767254645</t>
  </si>
  <si>
    <t>RM5.2_04006</t>
  </si>
  <si>
    <t>-1186176869</t>
  </si>
  <si>
    <t>RM5.2_04007</t>
  </si>
  <si>
    <t>-377236691</t>
  </si>
  <si>
    <t>RM5.2_04008</t>
  </si>
  <si>
    <t>613895703</t>
  </si>
  <si>
    <t>RM5.2_04009</t>
  </si>
  <si>
    <t>1351743093</t>
  </si>
  <si>
    <t>RM5.2_04010</t>
  </si>
  <si>
    <t>-1791472143</t>
  </si>
  <si>
    <t>RM5.2_04011</t>
  </si>
  <si>
    <t>-657615377</t>
  </si>
  <si>
    <t>RM5.2_04012</t>
  </si>
  <si>
    <t>-285520152</t>
  </si>
  <si>
    <t>RM5.2_04013</t>
  </si>
  <si>
    <t>-789935319</t>
  </si>
  <si>
    <t>RM5.2_04014</t>
  </si>
  <si>
    <t>RM5.2_04015</t>
  </si>
  <si>
    <t>RM5.2_04016</t>
  </si>
  <si>
    <t>RM5.2_04017</t>
  </si>
  <si>
    <t>RM5.2_04018</t>
  </si>
  <si>
    <t>RM5.2_04019</t>
  </si>
  <si>
    <t>RM5.2_04020</t>
  </si>
  <si>
    <t>RM5.2_04021</t>
  </si>
  <si>
    <t>RM5.2_04022</t>
  </si>
  <si>
    <t>RM5.2_04023</t>
  </si>
  <si>
    <t>RM5.2_04024</t>
  </si>
  <si>
    <t>RM5.2_04025</t>
  </si>
  <si>
    <t>RM5.2_04026</t>
  </si>
  <si>
    <t>RM5.2_04027</t>
  </si>
  <si>
    <t>RM5.2_04028</t>
  </si>
  <si>
    <t>RM5.2_04029</t>
  </si>
  <si>
    <t>RM5.2_04030</t>
  </si>
  <si>
    <t>RM5.2_04031</t>
  </si>
  <si>
    <t>RM5.2_04032</t>
  </si>
  <si>
    <t>RM5.2_04033</t>
  </si>
  <si>
    <t>RM5.2_04034</t>
  </si>
  <si>
    <t>RM5.2_04035</t>
  </si>
  <si>
    <t>RM5.2_04036</t>
  </si>
  <si>
    <t>RM5.2_04037</t>
  </si>
  <si>
    <t>RM5.2_04038</t>
  </si>
  <si>
    <t>RM5.2_04039</t>
  </si>
  <si>
    <t>RM5.2_04040</t>
  </si>
  <si>
    <t>RM5.2_04041</t>
  </si>
  <si>
    <t>RM5.2_04042</t>
  </si>
  <si>
    <t>RM5.2_04043</t>
  </si>
  <si>
    <t>RM5.2_04044</t>
  </si>
  <si>
    <t>RM5.2_04045</t>
  </si>
  <si>
    <t>RM5.2_04046</t>
  </si>
  <si>
    <t>RM5.2_04047</t>
  </si>
  <si>
    <t>RM5.2_04048</t>
  </si>
  <si>
    <t>RM5.2_04049</t>
  </si>
  <si>
    <t>RM5.2_04050</t>
  </si>
  <si>
    <t>RM5.2_04051</t>
  </si>
  <si>
    <t>RM5.2_04052</t>
  </si>
  <si>
    <t>RM5.2_06001</t>
  </si>
  <si>
    <t>RM5.2_06002</t>
  </si>
  <si>
    <t>RM5.2_06003</t>
  </si>
  <si>
    <t>1716836968</t>
  </si>
  <si>
    <t>RM5.2_06004</t>
  </si>
  <si>
    <t>-1144305285</t>
  </si>
  <si>
    <t>RM5.2_06005</t>
  </si>
  <si>
    <t>766400697</t>
  </si>
  <si>
    <t>RM5.2_06006</t>
  </si>
  <si>
    <t>980589710</t>
  </si>
  <si>
    <t>RM5.2_06007</t>
  </si>
  <si>
    <t>1234703849</t>
  </si>
  <si>
    <t>RM5.2_06008</t>
  </si>
  <si>
    <t>-1309152106</t>
  </si>
  <si>
    <t>RM5.2_06009</t>
  </si>
  <si>
    <t>-452922193</t>
  </si>
  <si>
    <t>RM5.2_06010</t>
  </si>
  <si>
    <t>-1538539702</t>
  </si>
  <si>
    <t>RM5.2_06011</t>
  </si>
  <si>
    <t>RM5.2_12001</t>
  </si>
  <si>
    <t>RM5.2_14001</t>
  </si>
  <si>
    <t>-1787376454</t>
  </si>
  <si>
    <t>RM5.2_14002</t>
  </si>
  <si>
    <t>-1347304908</t>
  </si>
  <si>
    <t>RM5.2_14003</t>
  </si>
  <si>
    <t>230467398</t>
  </si>
  <si>
    <t>RM5.2_14004</t>
  </si>
  <si>
    <t>-1350511247</t>
  </si>
  <si>
    <t>RM5.2_14005</t>
  </si>
  <si>
    <t>-1357302517</t>
  </si>
  <si>
    <t>RM5.2_14006</t>
  </si>
  <si>
    <t>391919695</t>
  </si>
  <si>
    <t>RM5.2_14007</t>
  </si>
  <si>
    <t>536180642</t>
  </si>
  <si>
    <t>RM5.2_14008</t>
  </si>
  <si>
    <t>299875492</t>
  </si>
  <si>
    <t>RM5.2_14009</t>
  </si>
  <si>
    <t>-680661018</t>
  </si>
  <si>
    <t>RM5.2_14010</t>
  </si>
  <si>
    <t>164667504</t>
  </si>
  <si>
    <t>RM5.2_16001</t>
  </si>
  <si>
    <t>-1970142232</t>
  </si>
  <si>
    <t>RM5.2_16002</t>
  </si>
  <si>
    <t>-404104383</t>
  </si>
  <si>
    <t>RM5.2_16003</t>
  </si>
  <si>
    <t>-516742319</t>
  </si>
  <si>
    <t>RM5.2_16004</t>
  </si>
  <si>
    <t>-1279274744</t>
  </si>
  <si>
    <t>RM5.2_18001</t>
  </si>
  <si>
    <t>Výroba rozvaděče RM5.2</t>
  </si>
  <si>
    <t>1976963931</t>
  </si>
  <si>
    <t>RM5.2_18002</t>
  </si>
  <si>
    <t>Montáž rozvaděče RM5.2 na místě</t>
  </si>
  <si>
    <t>1807125795</t>
  </si>
  <si>
    <t>RM5.2_18003</t>
  </si>
  <si>
    <t>-855194293</t>
  </si>
  <si>
    <t>RM5.2_18004</t>
  </si>
  <si>
    <t>-603456698</t>
  </si>
  <si>
    <t>RM5.2_18005</t>
  </si>
  <si>
    <t>771424577</t>
  </si>
  <si>
    <t>RM5.2_18006</t>
  </si>
  <si>
    <t>-1278341914</t>
  </si>
  <si>
    <t>RM5.2_18007</t>
  </si>
  <si>
    <t>-1213897274</t>
  </si>
  <si>
    <t>RM5.2_18008</t>
  </si>
  <si>
    <t>1456295408</t>
  </si>
  <si>
    <t>RM5.2_18009</t>
  </si>
  <si>
    <t>1623846093</t>
  </si>
  <si>
    <t>RM5.2_18010</t>
  </si>
  <si>
    <t>378209804</t>
  </si>
  <si>
    <t>RM5.2_18011</t>
  </si>
  <si>
    <t>-1504264630</t>
  </si>
  <si>
    <t>RM5.2_18012</t>
  </si>
  <si>
    <t>574354621</t>
  </si>
  <si>
    <t>RMS 4.4 - Kotelna</t>
  </si>
  <si>
    <t xml:space="preserve">    D03 - Rozvaděč RMS 4.4</t>
  </si>
  <si>
    <t xml:space="preserve">    D04 - Vyzbrojení rozvaděče RMS 4.4</t>
  </si>
  <si>
    <t>Rozvaděč RMS 4.4</t>
  </si>
  <si>
    <t>RMS4.4_03001</t>
  </si>
  <si>
    <t>-689498204</t>
  </si>
  <si>
    <t>RMS4.4_03002</t>
  </si>
  <si>
    <t>2060317233</t>
  </si>
  <si>
    <t>RMS4.4_03003</t>
  </si>
  <si>
    <t>1498340166</t>
  </si>
  <si>
    <t>RMS4.4_03004</t>
  </si>
  <si>
    <t>452351473</t>
  </si>
  <si>
    <t>RMS4.4_03005</t>
  </si>
  <si>
    <t>-1797954230</t>
  </si>
  <si>
    <t>RMS4.4_03006</t>
  </si>
  <si>
    <t>1128722376</t>
  </si>
  <si>
    <t>RMS4.4_03007</t>
  </si>
  <si>
    <t>299650772</t>
  </si>
  <si>
    <t>Vyzbrojení rozvaděče RMS 4.4</t>
  </si>
  <si>
    <t>RMS4.4_04001</t>
  </si>
  <si>
    <t>-492695995</t>
  </si>
  <si>
    <t>RMS4.4_04002</t>
  </si>
  <si>
    <t>-1433092736</t>
  </si>
  <si>
    <t>RMS4.4_04003</t>
  </si>
  <si>
    <t>-1789039902</t>
  </si>
  <si>
    <t>RMS4.4_04004</t>
  </si>
  <si>
    <t>1177028367</t>
  </si>
  <si>
    <t>RMS4.4_04005</t>
  </si>
  <si>
    <t>-100815208</t>
  </si>
  <si>
    <t>RMS4.4_04006</t>
  </si>
  <si>
    <t>-1162082541</t>
  </si>
  <si>
    <t>RMS4.4_04007</t>
  </si>
  <si>
    <t>RMS4.4_04008</t>
  </si>
  <si>
    <t>2026995970</t>
  </si>
  <si>
    <t>RMS4.4_04009</t>
  </si>
  <si>
    <t>-1377443052</t>
  </si>
  <si>
    <t>RMS4.4_04010</t>
  </si>
  <si>
    <t>789723782</t>
  </si>
  <si>
    <t>RMS4.4_04011</t>
  </si>
  <si>
    <t>-1840144761</t>
  </si>
  <si>
    <t>RMS4.4_04012</t>
  </si>
  <si>
    <t>1555359237</t>
  </si>
  <si>
    <t>RMS4.4_04013</t>
  </si>
  <si>
    <t>944053040</t>
  </si>
  <si>
    <t>RMS4.4_04014</t>
  </si>
  <si>
    <t>316489716</t>
  </si>
  <si>
    <t>RMS4.4_04015</t>
  </si>
  <si>
    <t>Jistič 3P B 16A 10kA</t>
  </si>
  <si>
    <t>-785872762</t>
  </si>
  <si>
    <t>RMS4.4_04016</t>
  </si>
  <si>
    <t>495722514</t>
  </si>
  <si>
    <t>RMS4.4_04017</t>
  </si>
  <si>
    <t>-1377467953</t>
  </si>
  <si>
    <t>RMS4.4_04018</t>
  </si>
  <si>
    <t>949713236</t>
  </si>
  <si>
    <t>RMS4.4_04019</t>
  </si>
  <si>
    <t>-284508248</t>
  </si>
  <si>
    <t>RMS4.4_04020</t>
  </si>
  <si>
    <t>-1673513095</t>
  </si>
  <si>
    <t>RMS4.4_04021</t>
  </si>
  <si>
    <t>-1047182114</t>
  </si>
  <si>
    <t>RMS4.4_04022</t>
  </si>
  <si>
    <t>RMS4.4_04023</t>
  </si>
  <si>
    <t>RMS4.4_04024</t>
  </si>
  <si>
    <t>RMS4.4_04025</t>
  </si>
  <si>
    <t>RMS4.4_04026</t>
  </si>
  <si>
    <t>RMS4.4_04027</t>
  </si>
  <si>
    <t>RMS4.4_04028</t>
  </si>
  <si>
    <t>RMS4.4_04029</t>
  </si>
  <si>
    <t>RMS4.4_04030</t>
  </si>
  <si>
    <t>RMS4.4_04031</t>
  </si>
  <si>
    <t>RMS4.4_04032</t>
  </si>
  <si>
    <t>RMS4.4_04033</t>
  </si>
  <si>
    <t>RMS4.4_04034</t>
  </si>
  <si>
    <t>RMS4.4_04035</t>
  </si>
  <si>
    <t>RMS4.4_04036</t>
  </si>
  <si>
    <t>RMS4.4_04037</t>
  </si>
  <si>
    <t>RMS4.4_04038</t>
  </si>
  <si>
    <t>RMS4.4_04039</t>
  </si>
  <si>
    <t>RMS4.4_04040</t>
  </si>
  <si>
    <t>RMS4.4_04041</t>
  </si>
  <si>
    <t>RMS4.4_04042</t>
  </si>
  <si>
    <t>RMS4.4_04043</t>
  </si>
  <si>
    <t>RMS4.4_04044</t>
  </si>
  <si>
    <t>RMS4.4_04045</t>
  </si>
  <si>
    <t>RMS4.4_04046</t>
  </si>
  <si>
    <t>RMS4.4_04047</t>
  </si>
  <si>
    <t>RMS4.4_04048</t>
  </si>
  <si>
    <t>RMS4.4_04049</t>
  </si>
  <si>
    <t>RMS4.4_04050</t>
  </si>
  <si>
    <t>RMS4.4_04051</t>
  </si>
  <si>
    <t>RMS4.4_04052</t>
  </si>
  <si>
    <t>RMS4.4_04053</t>
  </si>
  <si>
    <t>RMS4.4_04054</t>
  </si>
  <si>
    <t>RMS4.4_04055</t>
  </si>
  <si>
    <t>RMS4.4_04056</t>
  </si>
  <si>
    <t>RMS4.4_04057</t>
  </si>
  <si>
    <t>RMS4.4_04058</t>
  </si>
  <si>
    <t>RMS4.4_12001</t>
  </si>
  <si>
    <t>791497125</t>
  </si>
  <si>
    <t>RMS4.4_13001</t>
  </si>
  <si>
    <t>-71016221</t>
  </si>
  <si>
    <t>RMS4.4_14001</t>
  </si>
  <si>
    <t>1707487709</t>
  </si>
  <si>
    <t>17*30+4*40</t>
  </si>
  <si>
    <t>RMS4.4_14002</t>
  </si>
  <si>
    <t>RMS4.4_14003</t>
  </si>
  <si>
    <t>17*30</t>
  </si>
  <si>
    <t>RMS4.4_14004</t>
  </si>
  <si>
    <t>278</t>
  </si>
  <si>
    <t>RMS4.4_14005</t>
  </si>
  <si>
    <t>Kabel Y-JZ  7x 0,75 (YSLY-JZ) (flexibilní)</t>
  </si>
  <si>
    <t>284</t>
  </si>
  <si>
    <t>RMS4.4_14006</t>
  </si>
  <si>
    <t>286</t>
  </si>
  <si>
    <t>4*40</t>
  </si>
  <si>
    <t>RMS4.4_14007</t>
  </si>
  <si>
    <t>1533583410</t>
  </si>
  <si>
    <t>RMS4.4_15001</t>
  </si>
  <si>
    <t>RMS4.4_15002</t>
  </si>
  <si>
    <t>RMS4.4_15003</t>
  </si>
  <si>
    <t>RMS4.4_15004</t>
  </si>
  <si>
    <t>RMS4.4_15005</t>
  </si>
  <si>
    <t>RMS4.4_15006</t>
  </si>
  <si>
    <t>338</t>
  </si>
  <si>
    <t>RMS4.4_15007</t>
  </si>
  <si>
    <t>RMS4.4_15008</t>
  </si>
  <si>
    <t>RMS4.4_15009</t>
  </si>
  <si>
    <t>RMS4.4_15010</t>
  </si>
  <si>
    <t>281652073</t>
  </si>
  <si>
    <t>RMS4.4_16001</t>
  </si>
  <si>
    <t>Svítidlo přisazené LED 18W 4000K 1440lm kruh 350 bílá IP44</t>
  </si>
  <si>
    <t>-648704656</t>
  </si>
  <si>
    <t>RMS4.4_16002</t>
  </si>
  <si>
    <t>Spínač 1 IP54 šedá</t>
  </si>
  <si>
    <t>394</t>
  </si>
  <si>
    <t>RMS4.4_16003</t>
  </si>
  <si>
    <t>418</t>
  </si>
  <si>
    <t>RMS4.4_16004</t>
  </si>
  <si>
    <t>-409856216</t>
  </si>
  <si>
    <t>RMS4.4_18001</t>
  </si>
  <si>
    <t>Výroba rozvaděče RMS 4.4</t>
  </si>
  <si>
    <t>696501561</t>
  </si>
  <si>
    <t>RMS4.4_18002</t>
  </si>
  <si>
    <t>116364443</t>
  </si>
  <si>
    <t>RMS4.4_18003</t>
  </si>
  <si>
    <t>-260359176</t>
  </si>
  <si>
    <t>RMS4.4_18004</t>
  </si>
  <si>
    <t>-1177971841</t>
  </si>
  <si>
    <t>RMS4.4_18005</t>
  </si>
  <si>
    <t>-359718254</t>
  </si>
  <si>
    <t>RMS4.4_18006</t>
  </si>
  <si>
    <t>188623473</t>
  </si>
  <si>
    <t>RMS4.4_18007</t>
  </si>
  <si>
    <t>-1760970553</t>
  </si>
  <si>
    <t>RMS4.4_18008</t>
  </si>
  <si>
    <t>1258873774</t>
  </si>
  <si>
    <t>RMS4.4_18009</t>
  </si>
  <si>
    <t>1603871143</t>
  </si>
  <si>
    <t>RMS4.4_18010</t>
  </si>
  <si>
    <t>-2125546679</t>
  </si>
  <si>
    <t>RMS4.4_18011</t>
  </si>
  <si>
    <t>44226045</t>
  </si>
  <si>
    <t>RMS4 - Rozvodna 2+DT1</t>
  </si>
  <si>
    <t xml:space="preserve">    D03 - Rozvaděč RMS4</t>
  </si>
  <si>
    <t xml:space="preserve">    D04 - Vyzbrojení rozvaděče RMS4</t>
  </si>
  <si>
    <t xml:space="preserve">    D05 - Rozvaděč DT1</t>
  </si>
  <si>
    <t xml:space="preserve">    D06 - Vyzbrojení rozvaděče DT1</t>
  </si>
  <si>
    <t xml:space="preserve">    D07 - Řídící systém pro DT1</t>
  </si>
  <si>
    <t xml:space="preserve">      D07.01 - Řídící systém pro DT1</t>
  </si>
  <si>
    <t xml:space="preserve">      D07.02 - Řídící systém pro kalové hospodářství</t>
  </si>
  <si>
    <t xml:space="preserve">      D07.03 - Řídící systém pro kotelnu</t>
  </si>
  <si>
    <t>M - Práce a dodávky M</t>
  </si>
  <si>
    <t xml:space="preserve">    46-M - Zemní práce při extr.mont.pracích</t>
  </si>
  <si>
    <t xml:space="preserve">    9 - Ostatní konstrukce a práce, bourání</t>
  </si>
  <si>
    <t xml:space="preserve">    5 - Komunikace pozemní</t>
  </si>
  <si>
    <t>Rozvaděč RMS4</t>
  </si>
  <si>
    <t>RMS4_03001</t>
  </si>
  <si>
    <t>-1471968342</t>
  </si>
  <si>
    <t>RMS4_03002</t>
  </si>
  <si>
    <t>1506653237</t>
  </si>
  <si>
    <t>RMS4_03003</t>
  </si>
  <si>
    <t>-669577038</t>
  </si>
  <si>
    <t>RMS4_03004</t>
  </si>
  <si>
    <t>-456624832</t>
  </si>
  <si>
    <t>RMS4_03005</t>
  </si>
  <si>
    <t>-1253277294</t>
  </si>
  <si>
    <t>RMS4_03006</t>
  </si>
  <si>
    <t>-366742828</t>
  </si>
  <si>
    <t>RMS4_03007</t>
  </si>
  <si>
    <t>18780054</t>
  </si>
  <si>
    <t>Vyzbrojení rozvaděče RMS4</t>
  </si>
  <si>
    <t>RMS4_04001</t>
  </si>
  <si>
    <t>210895234</t>
  </si>
  <si>
    <t>RMS4_04002</t>
  </si>
  <si>
    <t>-564244728</t>
  </si>
  <si>
    <t>RMS4_04003</t>
  </si>
  <si>
    <t>303421750</t>
  </si>
  <si>
    <t>RMS4_04004</t>
  </si>
  <si>
    <t>RMS4_04005</t>
  </si>
  <si>
    <t>Přípojnice Cu 30x10 - 4000mm</t>
  </si>
  <si>
    <t>RMS4_04006</t>
  </si>
  <si>
    <t>Pojistkový odpínač 3P 160A FH00</t>
  </si>
  <si>
    <t>RMS4_04007</t>
  </si>
  <si>
    <t>Pojistka nožová 125A Gg</t>
  </si>
  <si>
    <t>RMS4_04008</t>
  </si>
  <si>
    <t>Trafo měřící 500/5A 15VA</t>
  </si>
  <si>
    <t>RMS4_04009</t>
  </si>
  <si>
    <t>Multimetr digitální Třífázový voltmetr, ampérmetr a wattmetr</t>
  </si>
  <si>
    <t>RMS4_04010</t>
  </si>
  <si>
    <t>RMS4_04011</t>
  </si>
  <si>
    <t>RMS4_04012</t>
  </si>
  <si>
    <t>RMS4_04013</t>
  </si>
  <si>
    <t>479166544</t>
  </si>
  <si>
    <t>RMS4_04014</t>
  </si>
  <si>
    <t>Jistič kompaktní 3p 25A 36kA/415V</t>
  </si>
  <si>
    <t>1876071686</t>
  </si>
  <si>
    <t>RMS4_04015</t>
  </si>
  <si>
    <t>2100742629</t>
  </si>
  <si>
    <t>RMS4_04016</t>
  </si>
  <si>
    <t>-96503440</t>
  </si>
  <si>
    <t>RMS4_04017</t>
  </si>
  <si>
    <t>-1623881288</t>
  </si>
  <si>
    <t>RMS4_04018</t>
  </si>
  <si>
    <t>-1409427239</t>
  </si>
  <si>
    <t>RMS4_04019</t>
  </si>
  <si>
    <t>-1644557115</t>
  </si>
  <si>
    <t>RMS4_04020</t>
  </si>
  <si>
    <t>-1055299630</t>
  </si>
  <si>
    <t>RMS4_04021</t>
  </si>
  <si>
    <t>-352626097</t>
  </si>
  <si>
    <t>RMS4_04022</t>
  </si>
  <si>
    <t>Jistič 3P B 10A 10kA</t>
  </si>
  <si>
    <t>1648646558</t>
  </si>
  <si>
    <t>RMS4_04023</t>
  </si>
  <si>
    <t>35864104</t>
  </si>
  <si>
    <t>RMS4_04024</t>
  </si>
  <si>
    <t>945297135</t>
  </si>
  <si>
    <t>RMS4_04025</t>
  </si>
  <si>
    <t>1046262080</t>
  </si>
  <si>
    <t>RMS4_04026</t>
  </si>
  <si>
    <t>307349073</t>
  </si>
  <si>
    <t>RMS4_04027</t>
  </si>
  <si>
    <t>1616317092</t>
  </si>
  <si>
    <t>RMS4_04028</t>
  </si>
  <si>
    <t>-2074398415</t>
  </si>
  <si>
    <t>RMS4_04029</t>
  </si>
  <si>
    <t>2028082844</t>
  </si>
  <si>
    <t>RMS4_04030</t>
  </si>
  <si>
    <t>-199907966</t>
  </si>
  <si>
    <t>RMS4_04031</t>
  </si>
  <si>
    <t>2080027645</t>
  </si>
  <si>
    <t>RMS4_04032</t>
  </si>
  <si>
    <t>RMS4_04033</t>
  </si>
  <si>
    <t>RMS4_04034</t>
  </si>
  <si>
    <t>RMS4_04035</t>
  </si>
  <si>
    <t>RMS4_04036</t>
  </si>
  <si>
    <t>RMS4_04037</t>
  </si>
  <si>
    <t>RMS4_04038</t>
  </si>
  <si>
    <t>RMS4_04039</t>
  </si>
  <si>
    <t>RMS4_04040</t>
  </si>
  <si>
    <t>RMS4_04041</t>
  </si>
  <si>
    <t>RMS4_04042</t>
  </si>
  <si>
    <t>RMS4_04043</t>
  </si>
  <si>
    <t>RMS4_04044</t>
  </si>
  <si>
    <t>RMS4_04045</t>
  </si>
  <si>
    <t>Zdroj napájecí spínaný 24V 5,0A 120W</t>
  </si>
  <si>
    <t>RMS4_04046</t>
  </si>
  <si>
    <t>RMS4_04047</t>
  </si>
  <si>
    <t>RMS4_04048</t>
  </si>
  <si>
    <t>RMS4_04049</t>
  </si>
  <si>
    <t>RMS4_04050</t>
  </si>
  <si>
    <t>Skříň prázdná pro vypínač IP65</t>
  </si>
  <si>
    <t>RMS4_04051</t>
  </si>
  <si>
    <t>RMS4_04052</t>
  </si>
  <si>
    <t>RMS4_04053</t>
  </si>
  <si>
    <t>RMS4_04054</t>
  </si>
  <si>
    <t>RMS4_04055</t>
  </si>
  <si>
    <t>RMS4_04056</t>
  </si>
  <si>
    <t>RMS4_04057</t>
  </si>
  <si>
    <t>RMS4_04058</t>
  </si>
  <si>
    <t>RMS4_04059</t>
  </si>
  <si>
    <t>RMS4_04060</t>
  </si>
  <si>
    <t>RMS4_04061</t>
  </si>
  <si>
    <t>RMS4_04062</t>
  </si>
  <si>
    <t>RMS4_04063</t>
  </si>
  <si>
    <t>RMS4_04064</t>
  </si>
  <si>
    <t>Čidlo ke stmívači, krytí IP56 Fotosenzor SKS</t>
  </si>
  <si>
    <t>RMS4_04065</t>
  </si>
  <si>
    <t>Svorka 150/1x2 šedá</t>
  </si>
  <si>
    <t>236</t>
  </si>
  <si>
    <t>RMS4_04066</t>
  </si>
  <si>
    <t>Svorka 150/1x2 zeleno-žlutá</t>
  </si>
  <si>
    <t>238</t>
  </si>
  <si>
    <t>RMS4_04067</t>
  </si>
  <si>
    <t>RMS4_04068</t>
  </si>
  <si>
    <t>RMS4_04069</t>
  </si>
  <si>
    <t>RMS4_04070</t>
  </si>
  <si>
    <t>RMS4_04071</t>
  </si>
  <si>
    <t>270</t>
  </si>
  <si>
    <t>RMS4_04072</t>
  </si>
  <si>
    <t>RMS4_04073</t>
  </si>
  <si>
    <t>RMS4_04074</t>
  </si>
  <si>
    <t>RMS4_04075</t>
  </si>
  <si>
    <t>RMS4_04076</t>
  </si>
  <si>
    <t>Rozvaděč DT1</t>
  </si>
  <si>
    <t>RMS4_05001</t>
  </si>
  <si>
    <t>-126486551</t>
  </si>
  <si>
    <t>RMS4_05002</t>
  </si>
  <si>
    <t>1871837817</t>
  </si>
  <si>
    <t>RMS4_05003</t>
  </si>
  <si>
    <t>-1556944458</t>
  </si>
  <si>
    <t>RMS4_05004</t>
  </si>
  <si>
    <t>-1086042097</t>
  </si>
  <si>
    <t>RMS4_05005</t>
  </si>
  <si>
    <t>2038929603</t>
  </si>
  <si>
    <t>RMS4_05006</t>
  </si>
  <si>
    <t>-2054096784</t>
  </si>
  <si>
    <t>RMS4_05007</t>
  </si>
  <si>
    <t>1180115542</t>
  </si>
  <si>
    <t>Vyzbrojení rozvaděče DT1</t>
  </si>
  <si>
    <t>RMS4_06001</t>
  </si>
  <si>
    <t>Jistič 1p B  10A 10kA</t>
  </si>
  <si>
    <t>RMS4_06002</t>
  </si>
  <si>
    <t>Jistič 1p C   2A 10kA</t>
  </si>
  <si>
    <t>RMS4_06003</t>
  </si>
  <si>
    <t>Jistič 1p C  10A 10kA</t>
  </si>
  <si>
    <t>RMS4_06004</t>
  </si>
  <si>
    <t>Jistič 1p+N C  10A 10kA</t>
  </si>
  <si>
    <t>288</t>
  </si>
  <si>
    <t>RMS4_06005</t>
  </si>
  <si>
    <t>RMS4_06006</t>
  </si>
  <si>
    <t>292</t>
  </si>
  <si>
    <t>RMS4_06007</t>
  </si>
  <si>
    <t>294</t>
  </si>
  <si>
    <t>RMS4_06008</t>
  </si>
  <si>
    <t>RMS4_06009</t>
  </si>
  <si>
    <t>RMS4_06010</t>
  </si>
  <si>
    <t>Záložní zdroj UPS 900W/1500VA 230V, 6x IEC zásuvka</t>
  </si>
  <si>
    <t>310</t>
  </si>
  <si>
    <t>RMS4_06011</t>
  </si>
  <si>
    <t>RMS4_06012</t>
  </si>
  <si>
    <t>314</t>
  </si>
  <si>
    <t>RMS4_06013</t>
  </si>
  <si>
    <t>RMS4_06014</t>
  </si>
  <si>
    <t>RMS4_06015</t>
  </si>
  <si>
    <t>RMS4_06016</t>
  </si>
  <si>
    <t>RMS4_06017</t>
  </si>
  <si>
    <t>RMS4_06018</t>
  </si>
  <si>
    <t>RMS4_06019</t>
  </si>
  <si>
    <t>362</t>
  </si>
  <si>
    <t>Řídící systém pro DT1</t>
  </si>
  <si>
    <t>RMS4_07001</t>
  </si>
  <si>
    <t>889771826</t>
  </si>
  <si>
    <t>RMS4_07002</t>
  </si>
  <si>
    <t>1313519634</t>
  </si>
  <si>
    <t>RMS4_07003</t>
  </si>
  <si>
    <t>-1630659882</t>
  </si>
  <si>
    <t>RMS4_07004</t>
  </si>
  <si>
    <t>504939576</t>
  </si>
  <si>
    <t>RMS4_07005</t>
  </si>
  <si>
    <t>1847084615</t>
  </si>
  <si>
    <t>RMS4_07006</t>
  </si>
  <si>
    <t>Analogový výstupní modul 4AO</t>
  </si>
  <si>
    <t>1333881578</t>
  </si>
  <si>
    <t>RMS4_07007</t>
  </si>
  <si>
    <t>-287347076</t>
  </si>
  <si>
    <t>Řídící systém pro kalové hospodářství</t>
  </si>
  <si>
    <t>RMS4_07101</t>
  </si>
  <si>
    <t>558759043</t>
  </si>
  <si>
    <t>RMS4_07102</t>
  </si>
  <si>
    <t>-452055323</t>
  </si>
  <si>
    <t>RMS4_07103</t>
  </si>
  <si>
    <t>-1902067175</t>
  </si>
  <si>
    <t>RMS4_07104</t>
  </si>
  <si>
    <t>52072463</t>
  </si>
  <si>
    <t>RMS4_07105</t>
  </si>
  <si>
    <t>174214454</t>
  </si>
  <si>
    <t>RMS4_07106</t>
  </si>
  <si>
    <t>-1624268106</t>
  </si>
  <si>
    <t>D07.03</t>
  </si>
  <si>
    <t>Řídící systém pro kotelnu</t>
  </si>
  <si>
    <t>RMS4_07201</t>
  </si>
  <si>
    <t>860832604</t>
  </si>
  <si>
    <t>RMS4_07202</t>
  </si>
  <si>
    <t>-1818092539</t>
  </si>
  <si>
    <t>RMS4_07203</t>
  </si>
  <si>
    <t>1334991246</t>
  </si>
  <si>
    <t>RMS4_07204</t>
  </si>
  <si>
    <t>Výstupní modul 24V DC, 4DQ</t>
  </si>
  <si>
    <t>-880480641</t>
  </si>
  <si>
    <t>RMS4_07205</t>
  </si>
  <si>
    <t>1185394484</t>
  </si>
  <si>
    <t>RMS4_07206</t>
  </si>
  <si>
    <t>-1468668863</t>
  </si>
  <si>
    <t>RMS4_07207</t>
  </si>
  <si>
    <t>-156866571</t>
  </si>
  <si>
    <t>RMS4_07208</t>
  </si>
  <si>
    <t>385791862</t>
  </si>
  <si>
    <t>RMS4_07209</t>
  </si>
  <si>
    <t>1136819535</t>
  </si>
  <si>
    <t>RMS4_14001</t>
  </si>
  <si>
    <t>400</t>
  </si>
  <si>
    <t>50+50+50+50+80+40+40+50+50+50+50+200+200+150</t>
  </si>
  <si>
    <t>RMS4_14002</t>
  </si>
  <si>
    <t>-795060406</t>
  </si>
  <si>
    <t>RMS4_14003</t>
  </si>
  <si>
    <t>412</t>
  </si>
  <si>
    <t>150+600+100</t>
  </si>
  <si>
    <t>RMS4_14004</t>
  </si>
  <si>
    <t>1741044479</t>
  </si>
  <si>
    <t>RMS4_14005</t>
  </si>
  <si>
    <t>Vodič CYA  35 H07V-K zeleno-žlutá</t>
  </si>
  <si>
    <t>458</t>
  </si>
  <si>
    <t>RMS4_14006</t>
  </si>
  <si>
    <t>Vodič CYA  70 H07V-K zeleno-žlutá</t>
  </si>
  <si>
    <t>-761044025</t>
  </si>
  <si>
    <t>RMS4_14007</t>
  </si>
  <si>
    <t>470</t>
  </si>
  <si>
    <t>RMS4_15001</t>
  </si>
  <si>
    <t>472</t>
  </si>
  <si>
    <t>RMS4_15002</t>
  </si>
  <si>
    <t>474</t>
  </si>
  <si>
    <t>RMS4_15003</t>
  </si>
  <si>
    <t>482</t>
  </si>
  <si>
    <t>RMS4_15004</t>
  </si>
  <si>
    <t>484</t>
  </si>
  <si>
    <t>RMS4_15005</t>
  </si>
  <si>
    <t>492</t>
  </si>
  <si>
    <t>RMS4_15006</t>
  </si>
  <si>
    <t>494</t>
  </si>
  <si>
    <t>RMS4_15007</t>
  </si>
  <si>
    <t>Trubka zemní ohebná 50 červená</t>
  </si>
  <si>
    <t>530</t>
  </si>
  <si>
    <t>RMS4_15008</t>
  </si>
  <si>
    <t>542</t>
  </si>
  <si>
    <t>RMS4_16001</t>
  </si>
  <si>
    <t>823491722</t>
  </si>
  <si>
    <t>RMS4_16002</t>
  </si>
  <si>
    <t>Svítidlo nouzové LED 1,0W 3h IP65 svitící stále/při výpadku</t>
  </si>
  <si>
    <t>-574646908</t>
  </si>
  <si>
    <t>RMS4_16003</t>
  </si>
  <si>
    <t>Svítidlo LED Ex 1.4ft PCc 3200/840 24W IP65</t>
  </si>
  <si>
    <t>-495416882</t>
  </si>
  <si>
    <t>RMS4_16004</t>
  </si>
  <si>
    <t>1086448306</t>
  </si>
  <si>
    <t>RMS4_16005</t>
  </si>
  <si>
    <t>Spínač 6 střídavý IP54 šedá</t>
  </si>
  <si>
    <t>1086417847</t>
  </si>
  <si>
    <t>RMS4_16006</t>
  </si>
  <si>
    <t>Zásuvková skříň 4x230V,1x400V/16A,1x400V/32A, jističe,chránič,IP44</t>
  </si>
  <si>
    <t>556</t>
  </si>
  <si>
    <t>RMS4_16007</t>
  </si>
  <si>
    <t>Stožár sadový 6 m bezpaticový dvoustupňový s přelisem</t>
  </si>
  <si>
    <t>-1891055135</t>
  </si>
  <si>
    <t>RMS4_16008</t>
  </si>
  <si>
    <t>Výložník rovný 1/ 60 -  500 mm</t>
  </si>
  <si>
    <t>-828943512</t>
  </si>
  <si>
    <t>RMS4_16009</t>
  </si>
  <si>
    <t>Výložník rovný 500 mm</t>
  </si>
  <si>
    <t>1697151979</t>
  </si>
  <si>
    <t>RMS4_16010</t>
  </si>
  <si>
    <t>Stožárová elektrovýzbroj</t>
  </si>
  <si>
    <t>570</t>
  </si>
  <si>
    <t>RMS4_16011</t>
  </si>
  <si>
    <t>Přepěťová ochrana především pro LED svítidla T3 230V AC</t>
  </si>
  <si>
    <t>107929286</t>
  </si>
  <si>
    <t>RMS4_16012</t>
  </si>
  <si>
    <t>Pásovina zemnící 30/4 FeZn</t>
  </si>
  <si>
    <t>kg</t>
  </si>
  <si>
    <t>808844900</t>
  </si>
  <si>
    <t>RMS4_16013</t>
  </si>
  <si>
    <t>Svorkovnice ekvipotenciální s krytem</t>
  </si>
  <si>
    <t>1524704073</t>
  </si>
  <si>
    <t>RMS4_16014</t>
  </si>
  <si>
    <t>1589998881</t>
  </si>
  <si>
    <t>RMS4_16015</t>
  </si>
  <si>
    <t>576</t>
  </si>
  <si>
    <t>RMS4_18001</t>
  </si>
  <si>
    <t>Výroba rozvaděče RMS4</t>
  </si>
  <si>
    <t>-496058043</t>
  </si>
  <si>
    <t>RMS4_18002</t>
  </si>
  <si>
    <t>Montáž rozvaděče RMS4 na místě</t>
  </si>
  <si>
    <t>1991631555</t>
  </si>
  <si>
    <t>RMS4_18003</t>
  </si>
  <si>
    <t>Výroba rozvaděče DT1</t>
  </si>
  <si>
    <t>-126576313</t>
  </si>
  <si>
    <t>RMS4_18004</t>
  </si>
  <si>
    <t>Montáž rozvaděče DT1 na místě</t>
  </si>
  <si>
    <t>649646367</t>
  </si>
  <si>
    <t>RMS4_18005</t>
  </si>
  <si>
    <t>735349866</t>
  </si>
  <si>
    <t>RMS4_18006</t>
  </si>
  <si>
    <t>-1176385123</t>
  </si>
  <si>
    <t>RMS4_18007</t>
  </si>
  <si>
    <t>1640203453</t>
  </si>
  <si>
    <t>RMS4_18008</t>
  </si>
  <si>
    <t>2110124635</t>
  </si>
  <si>
    <t>RMS4_18009</t>
  </si>
  <si>
    <t>1004534290</t>
  </si>
  <si>
    <t>RMS4_18010</t>
  </si>
  <si>
    <t>331207764</t>
  </si>
  <si>
    <t>RMS4_18011</t>
  </si>
  <si>
    <t>2010139062</t>
  </si>
  <si>
    <t>RMS4_18012</t>
  </si>
  <si>
    <t>-515565792</t>
  </si>
  <si>
    <t>RMS4_18013</t>
  </si>
  <si>
    <t>1581650474</t>
  </si>
  <si>
    <t>RMS4_18014</t>
  </si>
  <si>
    <t>-967112771</t>
  </si>
  <si>
    <t>RMS4_18015</t>
  </si>
  <si>
    <t>1120089444</t>
  </si>
  <si>
    <t>Práce a dodávky M</t>
  </si>
  <si>
    <t>46-M</t>
  </si>
  <si>
    <t>Zemní práce při extr.mont.pracích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</si>
  <si>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</si>
  <si>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</si>
  <si>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m3</t>
  </si>
  <si>
    <t>CS ÚRS 2021 02</t>
  </si>
  <si>
    <t>-624829449</t>
  </si>
  <si>
    <t>Online PSC</t>
  </si>
  <si>
    <t>https://podminky.urs.cz/item/CS_URS_2021_02/460141112</t>
  </si>
  <si>
    <t>460171172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</si>
  <si>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3</t>
  </si>
  <si>
    <t>-1195616886</t>
  </si>
  <si>
    <t>https://podminky.urs.cz/item/CS_URS_2021_02/460171172</t>
  </si>
  <si>
    <t>179</t>
  </si>
  <si>
    <t>460451182</t>
  </si>
  <si>
    <t>Zásyp kabelových rýh strojně s přemístěním sypaniny ze vzdálenosti do 10 m, s uložením výkopku ve vrstvách včetně zhutnění a urovnání povrchu šířky 35 cm hloubky 80 cm z horniny třídy těžitelnosti I skupiny 3</t>
  </si>
  <si>
    <t>2116642204</t>
  </si>
  <si>
    <t>https://podminky.urs.cz/item/CS_URS_2021_02/460451182</t>
  </si>
  <si>
    <t>4600000</t>
  </si>
  <si>
    <t>Betonový základ pro osazení stožáru VO</t>
  </si>
  <si>
    <t>1177523445</t>
  </si>
  <si>
    <t>Ostatní konstrukce a práce, bourání</t>
  </si>
  <si>
    <t>181</t>
  </si>
  <si>
    <t>919735113</t>
  </si>
  <si>
    <t>Řezání stávajícího živičného krytu hl přes 100 do 150 mm</t>
  </si>
  <si>
    <t>-1659242693</t>
  </si>
  <si>
    <t>Komunikace pozemní</t>
  </si>
  <si>
    <t>564861111</t>
  </si>
  <si>
    <t>Podklad ze štěrkodrtě ŠD tl 200 mm</t>
  </si>
  <si>
    <t>m2</t>
  </si>
  <si>
    <t>-1047385533</t>
  </si>
  <si>
    <t>183</t>
  </si>
  <si>
    <t>565145111</t>
  </si>
  <si>
    <t>Asfaltový beton vrstva podkladní ACP 16 (obalované kamenivo OKS) tl 60 mm š do 3 m</t>
  </si>
  <si>
    <t>1207699932</t>
  </si>
  <si>
    <t>567122111</t>
  </si>
  <si>
    <t>Podklad ze směsi stmelené cementem SC C 8/10 (KSC I) tl 120 mm</t>
  </si>
  <si>
    <t>1681742758</t>
  </si>
  <si>
    <t>185</t>
  </si>
  <si>
    <t>573191111</t>
  </si>
  <si>
    <t>Postřik infiltrační kationaktivní emulzí v množství 1 kg/m2</t>
  </si>
  <si>
    <t>-1756077125</t>
  </si>
  <si>
    <t>573231108</t>
  </si>
  <si>
    <t>Postřik živičný spojovací ze silniční emulze v množství 0,50 kg/m2</t>
  </si>
  <si>
    <t>594076345</t>
  </si>
  <si>
    <t>187</t>
  </si>
  <si>
    <t>577134111</t>
  </si>
  <si>
    <t>Asfaltový beton vrstva obrusná ACO 11 (ABS) tř. I tl 40 mm š do 3 m z nemodifikovaného asfaltu</t>
  </si>
  <si>
    <t>-1873459884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</si>
  <si>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</si>
  <si>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</si>
  <si>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</si>
  <si>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</si>
  <si>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</si>
  <si>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</si>
  <si>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</si>
  <si>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</si>
  <si>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</si>
  <si>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</si>
  <si>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</si>
  <si>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</si>
  <si>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</si>
  <si>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</si>
  <si>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</si>
  <si>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</si>
  <si>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</si>
  <si>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</si>
  <si>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</si>
  <si>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</si>
  <si>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</si>
  <si>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</si>
  <si>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</si>
  <si>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</si>
  <si>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</si>
  <si>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</si>
  <si>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</si>
  <si>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</si>
  <si>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</si>
  <si>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</si>
  <si>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</si>
  <si>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</si>
  <si>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</si>
  <si>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</si>
  <si>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</si>
  <si>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</si>
  <si>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</si>
  <si>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</si>
  <si>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</si>
  <si>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</si>
  <si>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</si>
  <si>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</si>
  <si>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</si>
  <si>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</si>
  <si>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</si>
  <si>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</si>
  <si>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</si>
  <si>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</si>
  <si>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</si>
  <si>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</si>
  <si>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</si>
  <si>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</si>
  <si>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</si>
  <si>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</si>
  <si>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</si>
  <si>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</si>
  <si>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</si>
  <si>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</si>
  <si>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</si>
  <si>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</si>
  <si>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</si>
  <si>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</si>
  <si>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</si>
  <si>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</si>
  <si>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</si>
  <si>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</si>
  <si>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</si>
  <si>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</si>
  <si>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</si>
  <si>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</si>
  <si>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</si>
  <si>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</si>
  <si>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</si>
  <si>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</si>
  <si>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</si>
  <si>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</si>
  <si>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</si>
  <si>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</si>
  <si>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</si>
  <si>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</si>
  <si>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</si>
  <si>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</si>
  <si>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</si>
  <si>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</si>
  <si>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</si>
  <si>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</si>
  <si>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</si>
  <si>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</si>
  <si>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</si>
  <si>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</si>
  <si>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</si>
  <si>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</si>
  <si>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</si>
  <si>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</si>
  <si>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</si>
  <si>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</si>
  <si>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</si>
  <si>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</si>
  <si>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</si>
  <si>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</si>
  <si>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</si>
  <si>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</si>
  <si>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</si>
  <si>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</si>
  <si>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</si>
  <si>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</si>
  <si>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</si>
  <si>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</si>
  <si>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</si>
  <si>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</si>
  <si>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</si>
  <si>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</si>
  <si>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</si>
  <si>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</si>
  <si>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</si>
  <si>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</si>
  <si>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</si>
  <si>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</si>
  <si>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</si>
  <si>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</si>
  <si>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</si>
  <si>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</si>
  <si>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</si>
  <si>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</si>
  <si>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</si>
  <si>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</si>
  <si>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</si>
  <si>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</si>
  <si>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</si>
  <si>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</si>
  <si>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</si>
  <si>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</si>
  <si>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</si>
  <si>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</si>
  <si>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</si>
  <si>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</si>
  <si>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</si>
  <si>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</si>
  <si>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</si>
  <si>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</si>
  <si>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</si>
  <si>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</si>
  <si>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</si>
  <si>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</si>
  <si>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</si>
  <si>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</si>
  <si>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</si>
  <si>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</si>
  <si>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</si>
  <si>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</si>
  <si>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</si>
  <si>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</si>
  <si>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</si>
  <si>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</si>
  <si>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</si>
  <si>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</si>
  <si>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</si>
  <si>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</si>
  <si>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</si>
  <si>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</si>
  <si>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</si>
  <si>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</si>
  <si>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</si>
  <si>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</si>
  <si>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</si>
  <si>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</si>
  <si>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</si>
  <si>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</si>
  <si>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</si>
  <si>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</si>
  <si>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</si>
  <si>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</si>
  <si>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</si>
  <si>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</si>
  <si>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</si>
  <si>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</si>
  <si>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</si>
  <si>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</si>
  <si>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</si>
  <si>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</si>
  <si>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</si>
  <si>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</si>
  <si>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</si>
  <si>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</si>
  <si>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</si>
  <si>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</si>
  <si>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</si>
  <si>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</si>
  <si>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VODA CZ s.r.o.</t>
  </si>
  <si>
    <t>259 69 692</t>
  </si>
  <si>
    <t>CZ25969692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</si>
</sst>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3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3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0" fontId="20" fillId="3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9" fillId="5" borderId="8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460451182" TargetMode="External"/><Relationship Id="rId2" Type="http://schemas.openxmlformats.org/officeDocument/2006/relationships/hyperlink" Target="https://podminky.urs.cz/item/CS_URS_2021_02/460171172" TargetMode="External"/><Relationship Id="rId1" Type="http://schemas.openxmlformats.org/officeDocument/2006/relationships/hyperlink" Target="https://podminky.urs.cz/item/CS_URS_2021_02/460141112" TargetMode="External"/><Relationship Id="rId4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1"/>
  <sheetViews>
    <sheetView showGridLines="0" tabSelected="1" zoomScale="90" zoomScaleNormal="90" workbookViewId="0">
      <selection activeCell="A4" sqref="A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59" t="s">
        <v>6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ht="12" customHeight="1">
      <c r="B5" s="18"/>
      <c r="D5" s="22" t="s">
        <v>14</v>
      </c>
      <c r="K5" s="276" t="s">
        <v>15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R5" s="18"/>
      <c r="BE5" s="273" t="s">
        <v>16</v>
      </c>
      <c r="BS5" s="15" t="s">
        <v>7</v>
      </c>
    </row>
    <row r="6" spans="1:74" ht="36.950000000000003" customHeight="1">
      <c r="B6" s="18"/>
      <c r="D6" s="24" t="s">
        <v>17</v>
      </c>
      <c r="K6" s="277" t="s">
        <v>18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R6" s="18"/>
      <c r="BE6" s="274"/>
      <c r="BS6" s="15" t="s">
        <v>7</v>
      </c>
    </row>
    <row r="7" spans="1:74" ht="12" customHeight="1">
      <c r="B7" s="18"/>
      <c r="D7" s="25" t="s">
        <v>19</v>
      </c>
      <c r="K7" s="23" t="s">
        <v>3</v>
      </c>
      <c r="AK7" s="25" t="s">
        <v>20</v>
      </c>
      <c r="AN7" s="23" t="s">
        <v>3</v>
      </c>
      <c r="AR7" s="18"/>
      <c r="BE7" s="274"/>
      <c r="BS7" s="15" t="s">
        <v>7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51">
        <v>45539</v>
      </c>
      <c r="AR8" s="18"/>
      <c r="BE8" s="274"/>
      <c r="BS8" s="15" t="s">
        <v>7</v>
      </c>
    </row>
    <row r="9" spans="1:74" ht="14.45" customHeight="1">
      <c r="B9" s="18"/>
      <c r="AR9" s="18"/>
      <c r="BE9" s="274"/>
      <c r="BS9" s="15" t="s">
        <v>7</v>
      </c>
    </row>
    <row r="10" spans="1:74" ht="12" customHeight="1">
      <c r="B10" s="18"/>
      <c r="D10" s="25" t="s">
        <v>24</v>
      </c>
      <c r="AK10" s="25" t="s">
        <v>25</v>
      </c>
      <c r="AN10" s="23" t="s">
        <v>3</v>
      </c>
      <c r="AR10" s="18"/>
      <c r="BE10" s="274"/>
      <c r="BS10" s="15" t="s">
        <v>7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3</v>
      </c>
      <c r="AR11" s="18"/>
      <c r="BE11" s="274"/>
      <c r="BS11" s="15" t="s">
        <v>7</v>
      </c>
    </row>
    <row r="12" spans="1:74" ht="6.95" customHeight="1">
      <c r="B12" s="18"/>
      <c r="AR12" s="18"/>
      <c r="BE12" s="274"/>
      <c r="BS12" s="15" t="s">
        <v>7</v>
      </c>
    </row>
    <row r="13" spans="1:74" ht="12" customHeight="1">
      <c r="B13" s="18"/>
      <c r="D13" s="25" t="s">
        <v>28</v>
      </c>
      <c r="AK13" s="25" t="s">
        <v>25</v>
      </c>
      <c r="AN13" s="27" t="s">
        <v>4066</v>
      </c>
      <c r="AR13" s="18"/>
      <c r="BE13" s="274"/>
      <c r="BS13" s="15" t="s">
        <v>7</v>
      </c>
    </row>
    <row r="14" spans="1:74" ht="12.75">
      <c r="B14" s="18"/>
      <c r="E14" s="278" t="s">
        <v>4065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5" t="s">
        <v>27</v>
      </c>
      <c r="AN14" s="27" t="s">
        <v>4067</v>
      </c>
      <c r="AR14" s="18"/>
      <c r="BE14" s="274"/>
      <c r="BS14" s="15" t="s">
        <v>7</v>
      </c>
    </row>
    <row r="15" spans="1:74" ht="6.95" customHeight="1">
      <c r="B15" s="18"/>
      <c r="AR15" s="18"/>
      <c r="BE15" s="274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3</v>
      </c>
      <c r="AR16" s="18"/>
      <c r="BE16" s="274"/>
      <c r="BS16" s="15" t="s">
        <v>4</v>
      </c>
    </row>
    <row r="17" spans="2:71" ht="18.399999999999999" customHeight="1">
      <c r="B17" s="18"/>
      <c r="E17" s="23" t="s">
        <v>26</v>
      </c>
      <c r="AK17" s="25" t="s">
        <v>27</v>
      </c>
      <c r="AN17" s="23" t="s">
        <v>3</v>
      </c>
      <c r="AR17" s="18"/>
      <c r="BE17" s="274"/>
      <c r="BS17" s="15" t="s">
        <v>30</v>
      </c>
    </row>
    <row r="18" spans="2:71" ht="6.95" customHeight="1">
      <c r="B18" s="18"/>
      <c r="AR18" s="18"/>
      <c r="BE18" s="274"/>
      <c r="BS18" s="15" t="s">
        <v>7</v>
      </c>
    </row>
    <row r="19" spans="2:71" ht="12" customHeight="1">
      <c r="B19" s="18"/>
      <c r="D19" s="25" t="s">
        <v>31</v>
      </c>
      <c r="AK19" s="25" t="s">
        <v>25</v>
      </c>
      <c r="AN19" s="23" t="s">
        <v>32</v>
      </c>
      <c r="AR19" s="18"/>
      <c r="BE19" s="274"/>
      <c r="BS19" s="15" t="s">
        <v>7</v>
      </c>
    </row>
    <row r="20" spans="2:71" ht="18.399999999999999" customHeight="1">
      <c r="B20" s="18"/>
      <c r="E20" s="23" t="s">
        <v>33</v>
      </c>
      <c r="AK20" s="25" t="s">
        <v>27</v>
      </c>
      <c r="AN20" s="23" t="s">
        <v>34</v>
      </c>
      <c r="AR20" s="18"/>
      <c r="BE20" s="274"/>
      <c r="BS20" s="15" t="s">
        <v>4</v>
      </c>
    </row>
    <row r="21" spans="2:71" ht="6.95" customHeight="1">
      <c r="B21" s="18"/>
      <c r="AR21" s="18"/>
      <c r="BE21" s="274"/>
    </row>
    <row r="22" spans="2:71" ht="12" customHeight="1">
      <c r="B22" s="18"/>
      <c r="D22" s="25" t="s">
        <v>35</v>
      </c>
      <c r="AR22" s="18"/>
      <c r="BE22" s="274"/>
    </row>
    <row r="23" spans="2:71" ht="47.25" customHeight="1">
      <c r="B23" s="18"/>
      <c r="E23" s="280" t="s">
        <v>36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R23" s="18"/>
      <c r="BE23" s="274"/>
    </row>
    <row r="24" spans="2:71" ht="6.95" customHeight="1">
      <c r="B24" s="18"/>
      <c r="AR24" s="18"/>
      <c r="BE24" s="274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74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1">
        <f>ROUND(AG54,2)</f>
        <v>20769395.09</v>
      </c>
      <c r="AL26" s="282"/>
      <c r="AM26" s="282"/>
      <c r="AN26" s="282"/>
      <c r="AO26" s="282"/>
      <c r="AR26" s="30"/>
      <c r="BE26" s="274"/>
    </row>
    <row r="27" spans="2:71" s="1" customFormat="1" ht="6.95" customHeight="1">
      <c r="B27" s="30"/>
      <c r="AR27" s="30"/>
      <c r="BE27" s="274"/>
    </row>
    <row r="28" spans="2:71" s="1" customFormat="1" ht="12.75">
      <c r="B28" s="30"/>
      <c r="L28" s="283" t="s">
        <v>38</v>
      </c>
      <c r="M28" s="283"/>
      <c r="N28" s="283"/>
      <c r="O28" s="283"/>
      <c r="P28" s="283"/>
      <c r="W28" s="283" t="s">
        <v>39</v>
      </c>
      <c r="X28" s="283"/>
      <c r="Y28" s="283"/>
      <c r="Z28" s="283"/>
      <c r="AA28" s="283"/>
      <c r="AB28" s="283"/>
      <c r="AC28" s="283"/>
      <c r="AD28" s="283"/>
      <c r="AE28" s="283"/>
      <c r="AK28" s="283" t="s">
        <v>40</v>
      </c>
      <c r="AL28" s="283"/>
      <c r="AM28" s="283"/>
      <c r="AN28" s="283"/>
      <c r="AO28" s="283"/>
      <c r="AR28" s="30"/>
      <c r="BE28" s="274"/>
    </row>
    <row r="29" spans="2:71" s="2" customFormat="1" ht="14.45" customHeight="1">
      <c r="B29" s="34"/>
      <c r="D29" s="25" t="s">
        <v>41</v>
      </c>
      <c r="F29" s="25" t="s">
        <v>42</v>
      </c>
      <c r="L29" s="268">
        <v>0.21</v>
      </c>
      <c r="M29" s="267"/>
      <c r="N29" s="267"/>
      <c r="O29" s="267"/>
      <c r="P29" s="267"/>
      <c r="W29" s="266">
        <f>ROUND(AZ54, 2)</f>
        <v>20769395.09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ROUND(AV54, 2)</f>
        <v>4361572.97</v>
      </c>
      <c r="AL29" s="267"/>
      <c r="AM29" s="267"/>
      <c r="AN29" s="267"/>
      <c r="AO29" s="267"/>
      <c r="AR29" s="34"/>
      <c r="BE29" s="275"/>
    </row>
    <row r="30" spans="2:71" s="2" customFormat="1" ht="14.45" customHeight="1">
      <c r="B30" s="34"/>
      <c r="F30" s="25" t="s">
        <v>43</v>
      </c>
      <c r="L30" s="268">
        <v>0.12</v>
      </c>
      <c r="M30" s="267"/>
      <c r="N30" s="267"/>
      <c r="O30" s="267"/>
      <c r="P30" s="267"/>
      <c r="W30" s="266">
        <f>ROUND(BA54,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ROUND(AW54, 2)</f>
        <v>0</v>
      </c>
      <c r="AL30" s="267"/>
      <c r="AM30" s="267"/>
      <c r="AN30" s="267"/>
      <c r="AO30" s="267"/>
      <c r="AR30" s="34"/>
      <c r="BE30" s="275"/>
    </row>
    <row r="31" spans="2:71" s="2" customFormat="1" ht="14.45" hidden="1" customHeight="1">
      <c r="B31" s="34"/>
      <c r="F31" s="25" t="s">
        <v>44</v>
      </c>
      <c r="L31" s="268">
        <v>0.21</v>
      </c>
      <c r="M31" s="267"/>
      <c r="N31" s="267"/>
      <c r="O31" s="267"/>
      <c r="P31" s="267"/>
      <c r="W31" s="266">
        <f>ROUND(BB54,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34"/>
      <c r="BE31" s="275"/>
    </row>
    <row r="32" spans="2:71" s="2" customFormat="1" ht="14.45" hidden="1" customHeight="1">
      <c r="B32" s="34"/>
      <c r="F32" s="25" t="s">
        <v>45</v>
      </c>
      <c r="L32" s="268">
        <v>0.12</v>
      </c>
      <c r="M32" s="267"/>
      <c r="N32" s="267"/>
      <c r="O32" s="267"/>
      <c r="P32" s="267"/>
      <c r="W32" s="266">
        <f>ROUND(BC54,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34"/>
      <c r="BE32" s="275"/>
    </row>
    <row r="33" spans="2:44" s="2" customFormat="1" ht="14.45" hidden="1" customHeight="1">
      <c r="B33" s="34"/>
      <c r="F33" s="25" t="s">
        <v>46</v>
      </c>
      <c r="L33" s="268">
        <v>0</v>
      </c>
      <c r="M33" s="267"/>
      <c r="N33" s="267"/>
      <c r="O33" s="267"/>
      <c r="P33" s="267"/>
      <c r="W33" s="266">
        <f>ROUND(BD54,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72" t="s">
        <v>49</v>
      </c>
      <c r="Y35" s="270"/>
      <c r="Z35" s="270"/>
      <c r="AA35" s="270"/>
      <c r="AB35" s="270"/>
      <c r="AC35" s="37"/>
      <c r="AD35" s="37"/>
      <c r="AE35" s="37"/>
      <c r="AF35" s="37"/>
      <c r="AG35" s="37"/>
      <c r="AH35" s="37"/>
      <c r="AI35" s="37"/>
      <c r="AJ35" s="37"/>
      <c r="AK35" s="269">
        <f>SUM(AK26:AK33)</f>
        <v>25130968.059999999</v>
      </c>
      <c r="AL35" s="270"/>
      <c r="AM35" s="270"/>
      <c r="AN35" s="270"/>
      <c r="AO35" s="271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50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14</v>
      </c>
      <c r="L44" s="3" t="str">
        <f>K5</f>
        <v>20C_006</v>
      </c>
      <c r="AR44" s="43"/>
    </row>
    <row r="45" spans="2:44" s="4" customFormat="1" ht="36.950000000000003" customHeight="1">
      <c r="B45" s="44"/>
      <c r="C45" s="45" t="s">
        <v>17</v>
      </c>
      <c r="L45" s="285" t="str">
        <f>K6</f>
        <v>ČOV Vrchlabí</v>
      </c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6" t="str">
        <f>IF(K8="","",K8)</f>
        <v>Vrchlabí</v>
      </c>
      <c r="AI47" s="25" t="s">
        <v>23</v>
      </c>
      <c r="AM47" s="263">
        <f>IF(AN8= "","",AN8)</f>
        <v>45539</v>
      </c>
      <c r="AN47" s="263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24</v>
      </c>
      <c r="L49" s="3" t="str">
        <f>IF(E11= "","",E11)</f>
        <v xml:space="preserve"> </v>
      </c>
      <c r="AI49" s="25" t="s">
        <v>29</v>
      </c>
      <c r="AM49" s="264" t="str">
        <f>IF(E17="","",E17)</f>
        <v xml:space="preserve"> </v>
      </c>
      <c r="AN49" s="265"/>
      <c r="AO49" s="265"/>
      <c r="AP49" s="265"/>
      <c r="AR49" s="30"/>
      <c r="AS49" s="254" t="s">
        <v>51</v>
      </c>
      <c r="AT49" s="255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28</v>
      </c>
      <c r="L50" s="3" t="str">
        <f>IF(E14= "Vyplň údaj","",E14)</f>
        <v>VODA CZ s.r.o.</v>
      </c>
      <c r="AI50" s="25" t="s">
        <v>31</v>
      </c>
      <c r="AM50" s="264" t="str">
        <f>IF(E20="","",E20)</f>
        <v>PP POHONY</v>
      </c>
      <c r="AN50" s="265"/>
      <c r="AO50" s="265"/>
      <c r="AP50" s="265"/>
      <c r="AR50" s="30"/>
      <c r="AS50" s="256"/>
      <c r="AT50" s="257"/>
      <c r="BD50" s="51"/>
    </row>
    <row r="51" spans="1:91" s="1" customFormat="1" ht="10.9" customHeight="1">
      <c r="B51" s="30"/>
      <c r="AR51" s="30"/>
      <c r="AS51" s="256"/>
      <c r="AT51" s="257"/>
      <c r="BD51" s="51"/>
    </row>
    <row r="52" spans="1:91" s="1" customFormat="1" ht="29.25" customHeight="1">
      <c r="B52" s="30"/>
      <c r="C52" s="289" t="s">
        <v>52</v>
      </c>
      <c r="D52" s="262"/>
      <c r="E52" s="262"/>
      <c r="F52" s="262"/>
      <c r="G52" s="262"/>
      <c r="H52" s="52"/>
      <c r="I52" s="288" t="s">
        <v>53</v>
      </c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C52" s="262"/>
      <c r="AD52" s="262"/>
      <c r="AE52" s="262"/>
      <c r="AF52" s="262"/>
      <c r="AG52" s="261" t="s">
        <v>54</v>
      </c>
      <c r="AH52" s="262"/>
      <c r="AI52" s="262"/>
      <c r="AJ52" s="262"/>
      <c r="AK52" s="262"/>
      <c r="AL52" s="262"/>
      <c r="AM52" s="262"/>
      <c r="AN52" s="288" t="s">
        <v>55</v>
      </c>
      <c r="AO52" s="262"/>
      <c r="AP52" s="262"/>
      <c r="AQ52" s="53" t="s">
        <v>56</v>
      </c>
      <c r="AR52" s="30"/>
      <c r="AS52" s="54" t="s">
        <v>57</v>
      </c>
      <c r="AT52" s="55" t="s">
        <v>58</v>
      </c>
      <c r="AU52" s="55" t="s">
        <v>59</v>
      </c>
      <c r="AV52" s="55" t="s">
        <v>60</v>
      </c>
      <c r="AW52" s="55" t="s">
        <v>61</v>
      </c>
      <c r="AX52" s="55" t="s">
        <v>62</v>
      </c>
      <c r="AY52" s="55" t="s">
        <v>63</v>
      </c>
      <c r="AZ52" s="55" t="s">
        <v>64</v>
      </c>
      <c r="BA52" s="55" t="s">
        <v>65</v>
      </c>
      <c r="BB52" s="55" t="s">
        <v>66</v>
      </c>
      <c r="BC52" s="55" t="s">
        <v>67</v>
      </c>
      <c r="BD52" s="56" t="s">
        <v>68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69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87">
        <f>ROUND(SUM(AG55:AG69),2)</f>
        <v>20769395.09</v>
      </c>
      <c r="AH54" s="287"/>
      <c r="AI54" s="287"/>
      <c r="AJ54" s="287"/>
      <c r="AK54" s="287"/>
      <c r="AL54" s="287"/>
      <c r="AM54" s="287"/>
      <c r="AN54" s="258">
        <f t="shared" ref="AN54:AN69" si="0">SUM(AG54,AT54)</f>
        <v>25130968.059999999</v>
      </c>
      <c r="AO54" s="258"/>
      <c r="AP54" s="258"/>
      <c r="AQ54" s="62" t="s">
        <v>3</v>
      </c>
      <c r="AR54" s="58"/>
      <c r="AS54" s="63">
        <f>ROUND(SUM(AS55:AS69),2)</f>
        <v>0</v>
      </c>
      <c r="AT54" s="64">
        <f t="shared" ref="AT54:AT69" si="1">ROUND(SUM(AV54:AW54),2)</f>
        <v>4361572.97</v>
      </c>
      <c r="AU54" s="65">
        <f>ROUND(SUM(AU55:AU69),5)</f>
        <v>0</v>
      </c>
      <c r="AV54" s="64">
        <f>ROUND(AZ54*L29,2)</f>
        <v>4361572.97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ROUND(SUM(AZ55:AZ69),2)</f>
        <v>20769395.09</v>
      </c>
      <c r="BA54" s="64">
        <f>ROUND(SUM(BA55:BA69),2)</f>
        <v>0</v>
      </c>
      <c r="BB54" s="64">
        <f>ROUND(SUM(BB55:BB69),2)</f>
        <v>0</v>
      </c>
      <c r="BC54" s="64">
        <f>ROUND(SUM(BC55:BC69),2)</f>
        <v>0</v>
      </c>
      <c r="BD54" s="66">
        <f>ROUND(SUM(BD55:BD69),2)</f>
        <v>0</v>
      </c>
      <c r="BS54" s="67" t="s">
        <v>70</v>
      </c>
      <c r="BT54" s="67" t="s">
        <v>71</v>
      </c>
      <c r="BU54" s="68" t="s">
        <v>72</v>
      </c>
      <c r="BV54" s="67" t="s">
        <v>73</v>
      </c>
      <c r="BW54" s="67" t="s">
        <v>5</v>
      </c>
      <c r="BX54" s="67" t="s">
        <v>74</v>
      </c>
      <c r="CL54" s="67" t="s">
        <v>3</v>
      </c>
    </row>
    <row r="55" spans="1:91" s="6" customFormat="1" ht="16.5" customHeight="1">
      <c r="A55" s="69" t="s">
        <v>75</v>
      </c>
      <c r="B55" s="70"/>
      <c r="C55" s="71"/>
      <c r="D55" s="284" t="s">
        <v>76</v>
      </c>
      <c r="E55" s="284"/>
      <c r="F55" s="284"/>
      <c r="G55" s="284"/>
      <c r="H55" s="284"/>
      <c r="I55" s="72"/>
      <c r="J55" s="284" t="s">
        <v>77</v>
      </c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52">
        <f>'30R1 - Dispečerské pracov...'!J30</f>
        <v>3089292.62</v>
      </c>
      <c r="AH55" s="253"/>
      <c r="AI55" s="253"/>
      <c r="AJ55" s="253"/>
      <c r="AK55" s="253"/>
      <c r="AL55" s="253"/>
      <c r="AM55" s="253"/>
      <c r="AN55" s="252">
        <f t="shared" si="0"/>
        <v>3738044.0700000003</v>
      </c>
      <c r="AO55" s="253"/>
      <c r="AP55" s="253"/>
      <c r="AQ55" s="73" t="s">
        <v>78</v>
      </c>
      <c r="AR55" s="70"/>
      <c r="AS55" s="74">
        <v>0</v>
      </c>
      <c r="AT55" s="75">
        <f t="shared" si="1"/>
        <v>648751.44999999995</v>
      </c>
      <c r="AU55" s="76">
        <f>'30R1 - Dispečerské pracov...'!P87</f>
        <v>0</v>
      </c>
      <c r="AV55" s="75">
        <f>'30R1 - Dispečerské pracov...'!J33</f>
        <v>648751.44999999995</v>
      </c>
      <c r="AW55" s="75">
        <f>'30R1 - Dispečerské pracov...'!J34</f>
        <v>0</v>
      </c>
      <c r="AX55" s="75">
        <f>'30R1 - Dispečerské pracov...'!J35</f>
        <v>0</v>
      </c>
      <c r="AY55" s="75">
        <f>'30R1 - Dispečerské pracov...'!J36</f>
        <v>0</v>
      </c>
      <c r="AZ55" s="75">
        <f>'30R1 - Dispečerské pracov...'!F33</f>
        <v>3089292.62</v>
      </c>
      <c r="BA55" s="75">
        <f>'30R1 - Dispečerské pracov...'!F34</f>
        <v>0</v>
      </c>
      <c r="BB55" s="75">
        <f>'30R1 - Dispečerské pracov...'!F35</f>
        <v>0</v>
      </c>
      <c r="BC55" s="75">
        <f>'30R1 - Dispečerské pracov...'!F36</f>
        <v>0</v>
      </c>
      <c r="BD55" s="77">
        <f>'30R1 - Dispečerské pracov...'!F37</f>
        <v>0</v>
      </c>
      <c r="BT55" s="78" t="s">
        <v>79</v>
      </c>
      <c r="BV55" s="78" t="s">
        <v>73</v>
      </c>
      <c r="BW55" s="78" t="s">
        <v>80</v>
      </c>
      <c r="BX55" s="78" t="s">
        <v>5</v>
      </c>
      <c r="CL55" s="78" t="s">
        <v>3</v>
      </c>
      <c r="CM55" s="78" t="s">
        <v>81</v>
      </c>
    </row>
    <row r="56" spans="1:91" s="6" customFormat="1" ht="16.5" customHeight="1">
      <c r="A56" s="69" t="s">
        <v>75</v>
      </c>
      <c r="B56" s="70"/>
      <c r="C56" s="71"/>
      <c r="D56" s="284" t="s">
        <v>82</v>
      </c>
      <c r="E56" s="284"/>
      <c r="F56" s="284"/>
      <c r="G56" s="284"/>
      <c r="H56" s="284"/>
      <c r="I56" s="72"/>
      <c r="J56" s="284" t="s">
        <v>83</v>
      </c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284"/>
      <c r="Y56" s="284"/>
      <c r="Z56" s="284"/>
      <c r="AA56" s="284"/>
      <c r="AB56" s="284"/>
      <c r="AC56" s="284"/>
      <c r="AD56" s="284"/>
      <c r="AE56" s="284"/>
      <c r="AF56" s="284"/>
      <c r="AG56" s="252">
        <f>'31RM1 - Čerpací stanice'!J30</f>
        <v>1585950.48</v>
      </c>
      <c r="AH56" s="253"/>
      <c r="AI56" s="253"/>
      <c r="AJ56" s="253"/>
      <c r="AK56" s="253"/>
      <c r="AL56" s="253"/>
      <c r="AM56" s="253"/>
      <c r="AN56" s="252">
        <f t="shared" si="0"/>
        <v>1919000.08</v>
      </c>
      <c r="AO56" s="253"/>
      <c r="AP56" s="253"/>
      <c r="AQ56" s="73" t="s">
        <v>78</v>
      </c>
      <c r="AR56" s="70"/>
      <c r="AS56" s="74">
        <v>0</v>
      </c>
      <c r="AT56" s="75">
        <f t="shared" si="1"/>
        <v>333049.59999999998</v>
      </c>
      <c r="AU56" s="76">
        <f>'31RM1 - Čerpací stanice'!P94</f>
        <v>0</v>
      </c>
      <c r="AV56" s="75">
        <f>'31RM1 - Čerpací stanice'!J33</f>
        <v>333049.59999999998</v>
      </c>
      <c r="AW56" s="75">
        <f>'31RM1 - Čerpací stanice'!J34</f>
        <v>0</v>
      </c>
      <c r="AX56" s="75">
        <f>'31RM1 - Čerpací stanice'!J35</f>
        <v>0</v>
      </c>
      <c r="AY56" s="75">
        <f>'31RM1 - Čerpací stanice'!J36</f>
        <v>0</v>
      </c>
      <c r="AZ56" s="75">
        <f>'31RM1 - Čerpací stanice'!F33</f>
        <v>1585950.48</v>
      </c>
      <c r="BA56" s="75">
        <f>'31RM1 - Čerpací stanice'!F34</f>
        <v>0</v>
      </c>
      <c r="BB56" s="75">
        <f>'31RM1 - Čerpací stanice'!F35</f>
        <v>0</v>
      </c>
      <c r="BC56" s="75">
        <f>'31RM1 - Čerpací stanice'!F36</f>
        <v>0</v>
      </c>
      <c r="BD56" s="77">
        <f>'31RM1 - Čerpací stanice'!F37</f>
        <v>0</v>
      </c>
      <c r="BT56" s="78" t="s">
        <v>79</v>
      </c>
      <c r="BV56" s="78" t="s">
        <v>73</v>
      </c>
      <c r="BW56" s="78" t="s">
        <v>84</v>
      </c>
      <c r="BX56" s="78" t="s">
        <v>5</v>
      </c>
      <c r="CL56" s="78" t="s">
        <v>3</v>
      </c>
      <c r="CM56" s="78" t="s">
        <v>81</v>
      </c>
    </row>
    <row r="57" spans="1:91" s="6" customFormat="1" ht="16.5" customHeight="1">
      <c r="A57" s="69" t="s">
        <v>75</v>
      </c>
      <c r="B57" s="70"/>
      <c r="C57" s="71"/>
      <c r="D57" s="284" t="s">
        <v>85</v>
      </c>
      <c r="E57" s="284"/>
      <c r="F57" s="284"/>
      <c r="G57" s="284"/>
      <c r="H57" s="284"/>
      <c r="I57" s="72"/>
      <c r="J57" s="284" t="s">
        <v>86</v>
      </c>
      <c r="K57" s="284"/>
      <c r="L57" s="284"/>
      <c r="M57" s="284"/>
      <c r="N57" s="284"/>
      <c r="O57" s="284"/>
      <c r="P57" s="284"/>
      <c r="Q57" s="284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4"/>
      <c r="AD57" s="284"/>
      <c r="AE57" s="284"/>
      <c r="AF57" s="284"/>
      <c r="AG57" s="252">
        <f>'33RM3 - 1.část monoblok-1...'!J30</f>
        <v>1796903.7</v>
      </c>
      <c r="AH57" s="253"/>
      <c r="AI57" s="253"/>
      <c r="AJ57" s="253"/>
      <c r="AK57" s="253"/>
      <c r="AL57" s="253"/>
      <c r="AM57" s="253"/>
      <c r="AN57" s="252">
        <f t="shared" si="0"/>
        <v>2174253.48</v>
      </c>
      <c r="AO57" s="253"/>
      <c r="AP57" s="253"/>
      <c r="AQ57" s="73" t="s">
        <v>78</v>
      </c>
      <c r="AR57" s="70"/>
      <c r="AS57" s="74">
        <v>0</v>
      </c>
      <c r="AT57" s="75">
        <f t="shared" si="1"/>
        <v>377349.78</v>
      </c>
      <c r="AU57" s="76">
        <f>'33RM3 - 1.část monoblok-1...'!P95</f>
        <v>0</v>
      </c>
      <c r="AV57" s="75">
        <f>'33RM3 - 1.část monoblok-1...'!J33</f>
        <v>377349.78</v>
      </c>
      <c r="AW57" s="75">
        <f>'33RM3 - 1.část monoblok-1...'!J34</f>
        <v>0</v>
      </c>
      <c r="AX57" s="75">
        <f>'33RM3 - 1.část monoblok-1...'!J35</f>
        <v>0</v>
      </c>
      <c r="AY57" s="75">
        <f>'33RM3 - 1.část monoblok-1...'!J36</f>
        <v>0</v>
      </c>
      <c r="AZ57" s="75">
        <f>'33RM3 - 1.část monoblok-1...'!F33</f>
        <v>1796903.7</v>
      </c>
      <c r="BA57" s="75">
        <f>'33RM3 - 1.část monoblok-1...'!F34</f>
        <v>0</v>
      </c>
      <c r="BB57" s="75">
        <f>'33RM3 - 1.část monoblok-1...'!F35</f>
        <v>0</v>
      </c>
      <c r="BC57" s="75">
        <f>'33RM3 - 1.část monoblok-1...'!F36</f>
        <v>0</v>
      </c>
      <c r="BD57" s="77">
        <f>'33RM3 - 1.část monoblok-1...'!F37</f>
        <v>0</v>
      </c>
      <c r="BT57" s="78" t="s">
        <v>79</v>
      </c>
      <c r="BV57" s="78" t="s">
        <v>73</v>
      </c>
      <c r="BW57" s="78" t="s">
        <v>87</v>
      </c>
      <c r="BX57" s="78" t="s">
        <v>5</v>
      </c>
      <c r="CL57" s="78" t="s">
        <v>3</v>
      </c>
      <c r="CM57" s="78" t="s">
        <v>81</v>
      </c>
    </row>
    <row r="58" spans="1:91" s="6" customFormat="1" ht="16.5" customHeight="1">
      <c r="A58" s="69" t="s">
        <v>75</v>
      </c>
      <c r="B58" s="70"/>
      <c r="C58" s="71"/>
      <c r="D58" s="284" t="s">
        <v>88</v>
      </c>
      <c r="E58" s="284"/>
      <c r="F58" s="284"/>
      <c r="G58" s="284"/>
      <c r="H58" s="284"/>
      <c r="I58" s="72"/>
      <c r="J58" s="284" t="s">
        <v>89</v>
      </c>
      <c r="K58" s="284"/>
      <c r="L58" s="284"/>
      <c r="M58" s="284"/>
      <c r="N58" s="284"/>
      <c r="O58" s="284"/>
      <c r="P58" s="284"/>
      <c r="Q58" s="284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4"/>
      <c r="AD58" s="284"/>
      <c r="AE58" s="284"/>
      <c r="AF58" s="284"/>
      <c r="AG58" s="252">
        <f>'34RM4 - Monoblok-2.část -...'!J30</f>
        <v>4217512.04</v>
      </c>
      <c r="AH58" s="253"/>
      <c r="AI58" s="253"/>
      <c r="AJ58" s="253"/>
      <c r="AK58" s="253"/>
      <c r="AL58" s="253"/>
      <c r="AM58" s="253"/>
      <c r="AN58" s="252">
        <f t="shared" si="0"/>
        <v>5103189.57</v>
      </c>
      <c r="AO58" s="253"/>
      <c r="AP58" s="253"/>
      <c r="AQ58" s="73" t="s">
        <v>78</v>
      </c>
      <c r="AR58" s="70"/>
      <c r="AS58" s="74">
        <v>0</v>
      </c>
      <c r="AT58" s="75">
        <f t="shared" si="1"/>
        <v>885677.53</v>
      </c>
      <c r="AU58" s="76">
        <f>'34RM4 - Monoblok-2.část -...'!P98</f>
        <v>0</v>
      </c>
      <c r="AV58" s="75">
        <f>'34RM4 - Monoblok-2.část -...'!J33</f>
        <v>885677.53</v>
      </c>
      <c r="AW58" s="75">
        <f>'34RM4 - Monoblok-2.část -...'!J34</f>
        <v>0</v>
      </c>
      <c r="AX58" s="75">
        <f>'34RM4 - Monoblok-2.část -...'!J35</f>
        <v>0</v>
      </c>
      <c r="AY58" s="75">
        <f>'34RM4 - Monoblok-2.část -...'!J36</f>
        <v>0</v>
      </c>
      <c r="AZ58" s="75">
        <f>'34RM4 - Monoblok-2.část -...'!F33</f>
        <v>4217512.04</v>
      </c>
      <c r="BA58" s="75">
        <f>'34RM4 - Monoblok-2.část -...'!F34</f>
        <v>0</v>
      </c>
      <c r="BB58" s="75">
        <f>'34RM4 - Monoblok-2.část -...'!F35</f>
        <v>0</v>
      </c>
      <c r="BC58" s="75">
        <f>'34RM4 - Monoblok-2.část -...'!F36</f>
        <v>0</v>
      </c>
      <c r="BD58" s="77">
        <f>'34RM4 - Monoblok-2.část -...'!F37</f>
        <v>0</v>
      </c>
      <c r="BT58" s="78" t="s">
        <v>79</v>
      </c>
      <c r="BV58" s="78" t="s">
        <v>73</v>
      </c>
      <c r="BW58" s="78" t="s">
        <v>90</v>
      </c>
      <c r="BX58" s="78" t="s">
        <v>5</v>
      </c>
      <c r="CL58" s="78" t="s">
        <v>3</v>
      </c>
      <c r="CM58" s="78" t="s">
        <v>81</v>
      </c>
    </row>
    <row r="59" spans="1:91" s="6" customFormat="1" ht="16.5" customHeight="1">
      <c r="A59" s="69" t="s">
        <v>75</v>
      </c>
      <c r="B59" s="70"/>
      <c r="C59" s="71"/>
      <c r="D59" s="284" t="s">
        <v>91</v>
      </c>
      <c r="E59" s="284"/>
      <c r="F59" s="284"/>
      <c r="G59" s="284"/>
      <c r="H59" s="284"/>
      <c r="I59" s="72"/>
      <c r="J59" s="284" t="s">
        <v>92</v>
      </c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52">
        <f>'36RM6 - Dmychárna, hrubé ...'!J30</f>
        <v>1536640.59</v>
      </c>
      <c r="AH59" s="253"/>
      <c r="AI59" s="253"/>
      <c r="AJ59" s="253"/>
      <c r="AK59" s="253"/>
      <c r="AL59" s="253"/>
      <c r="AM59" s="253"/>
      <c r="AN59" s="252">
        <f t="shared" si="0"/>
        <v>1859335.11</v>
      </c>
      <c r="AO59" s="253"/>
      <c r="AP59" s="253"/>
      <c r="AQ59" s="73" t="s">
        <v>78</v>
      </c>
      <c r="AR59" s="70"/>
      <c r="AS59" s="74">
        <v>0</v>
      </c>
      <c r="AT59" s="75">
        <f t="shared" si="1"/>
        <v>322694.52</v>
      </c>
      <c r="AU59" s="76">
        <f>'36RM6 - Dmychárna, hrubé ...'!P88</f>
        <v>0</v>
      </c>
      <c r="AV59" s="75">
        <f>'36RM6 - Dmychárna, hrubé ...'!J33</f>
        <v>322694.52</v>
      </c>
      <c r="AW59" s="75">
        <f>'36RM6 - Dmychárna, hrubé ...'!J34</f>
        <v>0</v>
      </c>
      <c r="AX59" s="75">
        <f>'36RM6 - Dmychárna, hrubé ...'!J35</f>
        <v>0</v>
      </c>
      <c r="AY59" s="75">
        <f>'36RM6 - Dmychárna, hrubé ...'!J36</f>
        <v>0</v>
      </c>
      <c r="AZ59" s="75">
        <f>'36RM6 - Dmychárna, hrubé ...'!F33</f>
        <v>1536640.59</v>
      </c>
      <c r="BA59" s="75">
        <f>'36RM6 - Dmychárna, hrubé ...'!F34</f>
        <v>0</v>
      </c>
      <c r="BB59" s="75">
        <f>'36RM6 - Dmychárna, hrubé ...'!F35</f>
        <v>0</v>
      </c>
      <c r="BC59" s="75">
        <f>'36RM6 - Dmychárna, hrubé ...'!F36</f>
        <v>0</v>
      </c>
      <c r="BD59" s="77">
        <f>'36RM6 - Dmychárna, hrubé ...'!F37</f>
        <v>0</v>
      </c>
      <c r="BT59" s="78" t="s">
        <v>79</v>
      </c>
      <c r="BV59" s="78" t="s">
        <v>73</v>
      </c>
      <c r="BW59" s="78" t="s">
        <v>93</v>
      </c>
      <c r="BX59" s="78" t="s">
        <v>5</v>
      </c>
      <c r="CL59" s="78" t="s">
        <v>3</v>
      </c>
      <c r="CM59" s="78" t="s">
        <v>81</v>
      </c>
    </row>
    <row r="60" spans="1:91" s="6" customFormat="1" ht="16.5" customHeight="1">
      <c r="A60" s="69" t="s">
        <v>75</v>
      </c>
      <c r="B60" s="70"/>
      <c r="C60" s="71"/>
      <c r="D60" s="284" t="s">
        <v>94</v>
      </c>
      <c r="E60" s="284"/>
      <c r="F60" s="284"/>
      <c r="G60" s="284"/>
      <c r="H60" s="284"/>
      <c r="I60" s="72"/>
      <c r="J60" s="284" t="s">
        <v>95</v>
      </c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  <c r="AA60" s="284"/>
      <c r="AB60" s="284"/>
      <c r="AC60" s="284"/>
      <c r="AD60" s="284"/>
      <c r="AE60" s="284"/>
      <c r="AF60" s="284"/>
      <c r="AG60" s="252">
        <f>'38RM8 - Kalové hospodářství'!J30</f>
        <v>1130434.47</v>
      </c>
      <c r="AH60" s="253"/>
      <c r="AI60" s="253"/>
      <c r="AJ60" s="253"/>
      <c r="AK60" s="253"/>
      <c r="AL60" s="253"/>
      <c r="AM60" s="253"/>
      <c r="AN60" s="252">
        <f t="shared" si="0"/>
        <v>1367825.71</v>
      </c>
      <c r="AO60" s="253"/>
      <c r="AP60" s="253"/>
      <c r="AQ60" s="73" t="s">
        <v>78</v>
      </c>
      <c r="AR60" s="70"/>
      <c r="AS60" s="74">
        <v>0</v>
      </c>
      <c r="AT60" s="75">
        <f t="shared" si="1"/>
        <v>237391.24</v>
      </c>
      <c r="AU60" s="76">
        <f>'38RM8 - Kalové hospodářství'!P90</f>
        <v>0</v>
      </c>
      <c r="AV60" s="75">
        <f>'38RM8 - Kalové hospodářství'!J33</f>
        <v>237391.24</v>
      </c>
      <c r="AW60" s="75">
        <f>'38RM8 - Kalové hospodářství'!J34</f>
        <v>0</v>
      </c>
      <c r="AX60" s="75">
        <f>'38RM8 - Kalové hospodářství'!J35</f>
        <v>0</v>
      </c>
      <c r="AY60" s="75">
        <f>'38RM8 - Kalové hospodářství'!J36</f>
        <v>0</v>
      </c>
      <c r="AZ60" s="75">
        <f>'38RM8 - Kalové hospodářství'!F33</f>
        <v>1130434.47</v>
      </c>
      <c r="BA60" s="75">
        <f>'38RM8 - Kalové hospodářství'!F34</f>
        <v>0</v>
      </c>
      <c r="BB60" s="75">
        <f>'38RM8 - Kalové hospodářství'!F35</f>
        <v>0</v>
      </c>
      <c r="BC60" s="75">
        <f>'38RM8 - Kalové hospodářství'!F36</f>
        <v>0</v>
      </c>
      <c r="BD60" s="77">
        <f>'38RM8 - Kalové hospodářství'!F37</f>
        <v>0</v>
      </c>
      <c r="BT60" s="78" t="s">
        <v>79</v>
      </c>
      <c r="BV60" s="78" t="s">
        <v>73</v>
      </c>
      <c r="BW60" s="78" t="s">
        <v>96</v>
      </c>
      <c r="BX60" s="78" t="s">
        <v>5</v>
      </c>
      <c r="CL60" s="78" t="s">
        <v>3</v>
      </c>
      <c r="CM60" s="78" t="s">
        <v>81</v>
      </c>
    </row>
    <row r="61" spans="1:91" s="6" customFormat="1" ht="16.5" customHeight="1">
      <c r="A61" s="69" t="s">
        <v>75</v>
      </c>
      <c r="B61" s="70"/>
      <c r="C61" s="71"/>
      <c r="D61" s="284" t="s">
        <v>97</v>
      </c>
      <c r="E61" s="284"/>
      <c r="F61" s="284"/>
      <c r="G61" s="284"/>
      <c r="H61" s="284"/>
      <c r="I61" s="72"/>
      <c r="J61" s="284" t="s">
        <v>98</v>
      </c>
      <c r="K61" s="284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  <c r="AA61" s="284"/>
      <c r="AB61" s="284"/>
      <c r="AC61" s="284"/>
      <c r="AD61" s="284"/>
      <c r="AE61" s="284"/>
      <c r="AF61" s="284"/>
      <c r="AG61" s="252">
        <f>'R09 - Plynojem'!J30</f>
        <v>571129.19999999995</v>
      </c>
      <c r="AH61" s="253"/>
      <c r="AI61" s="253"/>
      <c r="AJ61" s="253"/>
      <c r="AK61" s="253"/>
      <c r="AL61" s="253"/>
      <c r="AM61" s="253"/>
      <c r="AN61" s="252">
        <f t="shared" si="0"/>
        <v>691066.33</v>
      </c>
      <c r="AO61" s="253"/>
      <c r="AP61" s="253"/>
      <c r="AQ61" s="73" t="s">
        <v>78</v>
      </c>
      <c r="AR61" s="70"/>
      <c r="AS61" s="74">
        <v>0</v>
      </c>
      <c r="AT61" s="75">
        <f t="shared" si="1"/>
        <v>119937.13</v>
      </c>
      <c r="AU61" s="76">
        <f>'R09 - Plynojem'!P87</f>
        <v>0</v>
      </c>
      <c r="AV61" s="75">
        <f>'R09 - Plynojem'!J33</f>
        <v>119937.13</v>
      </c>
      <c r="AW61" s="75">
        <f>'R09 - Plynojem'!J34</f>
        <v>0</v>
      </c>
      <c r="AX61" s="75">
        <f>'R09 - Plynojem'!J35</f>
        <v>0</v>
      </c>
      <c r="AY61" s="75">
        <f>'R09 - Plynojem'!J36</f>
        <v>0</v>
      </c>
      <c r="AZ61" s="75">
        <f>'R09 - Plynojem'!F33</f>
        <v>571129.19999999995</v>
      </c>
      <c r="BA61" s="75">
        <f>'R09 - Plynojem'!F34</f>
        <v>0</v>
      </c>
      <c r="BB61" s="75">
        <f>'R09 - Plynojem'!F35</f>
        <v>0</v>
      </c>
      <c r="BC61" s="75">
        <f>'R09 - Plynojem'!F36</f>
        <v>0</v>
      </c>
      <c r="BD61" s="77">
        <f>'R09 - Plynojem'!F37</f>
        <v>0</v>
      </c>
      <c r="BT61" s="78" t="s">
        <v>79</v>
      </c>
      <c r="BV61" s="78" t="s">
        <v>73</v>
      </c>
      <c r="BW61" s="78" t="s">
        <v>99</v>
      </c>
      <c r="BX61" s="78" t="s">
        <v>5</v>
      </c>
      <c r="CL61" s="78" t="s">
        <v>3</v>
      </c>
      <c r="CM61" s="78" t="s">
        <v>81</v>
      </c>
    </row>
    <row r="62" spans="1:91" s="6" customFormat="1" ht="16.5" customHeight="1">
      <c r="A62" s="69" t="s">
        <v>75</v>
      </c>
      <c r="B62" s="70"/>
      <c r="C62" s="71"/>
      <c r="D62" s="284" t="s">
        <v>100</v>
      </c>
      <c r="E62" s="284"/>
      <c r="F62" s="284"/>
      <c r="G62" s="284"/>
      <c r="H62" s="284"/>
      <c r="I62" s="72"/>
      <c r="J62" s="284" t="s">
        <v>101</v>
      </c>
      <c r="K62" s="284"/>
      <c r="L62" s="284"/>
      <c r="M62" s="284"/>
      <c r="N62" s="284"/>
      <c r="O62" s="284"/>
      <c r="P62" s="284"/>
      <c r="Q62" s="284"/>
      <c r="R62" s="284"/>
      <c r="S62" s="284"/>
      <c r="T62" s="284"/>
      <c r="U62" s="284"/>
      <c r="V62" s="284"/>
      <c r="W62" s="284"/>
      <c r="X62" s="284"/>
      <c r="Y62" s="284"/>
      <c r="Z62" s="284"/>
      <c r="AA62" s="284"/>
      <c r="AB62" s="284"/>
      <c r="AC62" s="284"/>
      <c r="AD62" s="284"/>
      <c r="AE62" s="284"/>
      <c r="AF62" s="284"/>
      <c r="AG62" s="252">
        <f>'R11 - Odvodnění kalu'!J30</f>
        <v>977919.51</v>
      </c>
      <c r="AH62" s="253"/>
      <c r="AI62" s="253"/>
      <c r="AJ62" s="253"/>
      <c r="AK62" s="253"/>
      <c r="AL62" s="253"/>
      <c r="AM62" s="253"/>
      <c r="AN62" s="252">
        <f t="shared" si="0"/>
        <v>1183282.6100000001</v>
      </c>
      <c r="AO62" s="253"/>
      <c r="AP62" s="253"/>
      <c r="AQ62" s="73" t="s">
        <v>78</v>
      </c>
      <c r="AR62" s="70"/>
      <c r="AS62" s="74">
        <v>0</v>
      </c>
      <c r="AT62" s="75">
        <f t="shared" si="1"/>
        <v>205363.1</v>
      </c>
      <c r="AU62" s="76">
        <f>'R11 - Odvodnění kalu'!P92</f>
        <v>0</v>
      </c>
      <c r="AV62" s="75">
        <f>'R11 - Odvodnění kalu'!J33</f>
        <v>205363.1</v>
      </c>
      <c r="AW62" s="75">
        <f>'R11 - Odvodnění kalu'!J34</f>
        <v>0</v>
      </c>
      <c r="AX62" s="75">
        <f>'R11 - Odvodnění kalu'!J35</f>
        <v>0</v>
      </c>
      <c r="AY62" s="75">
        <f>'R11 - Odvodnění kalu'!J36</f>
        <v>0</v>
      </c>
      <c r="AZ62" s="75">
        <f>'R11 - Odvodnění kalu'!F33</f>
        <v>977919.51</v>
      </c>
      <c r="BA62" s="75">
        <f>'R11 - Odvodnění kalu'!F34</f>
        <v>0</v>
      </c>
      <c r="BB62" s="75">
        <f>'R11 - Odvodnění kalu'!F35</f>
        <v>0</v>
      </c>
      <c r="BC62" s="75">
        <f>'R11 - Odvodnění kalu'!F36</f>
        <v>0</v>
      </c>
      <c r="BD62" s="77">
        <f>'R11 - Odvodnění kalu'!F37</f>
        <v>0</v>
      </c>
      <c r="BT62" s="78" t="s">
        <v>79</v>
      </c>
      <c r="BV62" s="78" t="s">
        <v>73</v>
      </c>
      <c r="BW62" s="78" t="s">
        <v>102</v>
      </c>
      <c r="BX62" s="78" t="s">
        <v>5</v>
      </c>
      <c r="CL62" s="78" t="s">
        <v>3</v>
      </c>
      <c r="CM62" s="78" t="s">
        <v>81</v>
      </c>
    </row>
    <row r="63" spans="1:91" s="6" customFormat="1" ht="16.5" customHeight="1">
      <c r="A63" s="69" t="s">
        <v>75</v>
      </c>
      <c r="B63" s="70"/>
      <c r="C63" s="71"/>
      <c r="D63" s="284" t="s">
        <v>103</v>
      </c>
      <c r="E63" s="284"/>
      <c r="F63" s="284"/>
      <c r="G63" s="284"/>
      <c r="H63" s="284"/>
      <c r="I63" s="72"/>
      <c r="J63" s="284" t="s">
        <v>104</v>
      </c>
      <c r="K63" s="284"/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  <c r="Z63" s="284"/>
      <c r="AA63" s="284"/>
      <c r="AB63" s="284"/>
      <c r="AC63" s="284"/>
      <c r="AD63" s="284"/>
      <c r="AE63" s="284"/>
      <c r="AF63" s="284"/>
      <c r="AG63" s="252">
        <f>'RM2.1 - Mechanické předči...'!J30</f>
        <v>765155.11</v>
      </c>
      <c r="AH63" s="253"/>
      <c r="AI63" s="253"/>
      <c r="AJ63" s="253"/>
      <c r="AK63" s="253"/>
      <c r="AL63" s="253"/>
      <c r="AM63" s="253"/>
      <c r="AN63" s="252">
        <f t="shared" si="0"/>
        <v>925837.67999999993</v>
      </c>
      <c r="AO63" s="253"/>
      <c r="AP63" s="253"/>
      <c r="AQ63" s="73" t="s">
        <v>78</v>
      </c>
      <c r="AR63" s="70"/>
      <c r="AS63" s="74">
        <v>0</v>
      </c>
      <c r="AT63" s="75">
        <f t="shared" si="1"/>
        <v>160682.57</v>
      </c>
      <c r="AU63" s="76">
        <f>'RM2.1 - Mechanické předči...'!P90</f>
        <v>0</v>
      </c>
      <c r="AV63" s="75">
        <f>'RM2.1 - Mechanické předči...'!J33</f>
        <v>160682.57</v>
      </c>
      <c r="AW63" s="75">
        <f>'RM2.1 - Mechanické předči...'!J34</f>
        <v>0</v>
      </c>
      <c r="AX63" s="75">
        <f>'RM2.1 - Mechanické předči...'!J35</f>
        <v>0</v>
      </c>
      <c r="AY63" s="75">
        <f>'RM2.1 - Mechanické předči...'!J36</f>
        <v>0</v>
      </c>
      <c r="AZ63" s="75">
        <f>'RM2.1 - Mechanické předči...'!F33</f>
        <v>765155.11</v>
      </c>
      <c r="BA63" s="75">
        <f>'RM2.1 - Mechanické předči...'!F34</f>
        <v>0</v>
      </c>
      <c r="BB63" s="75">
        <f>'RM2.1 - Mechanické předči...'!F35</f>
        <v>0</v>
      </c>
      <c r="BC63" s="75">
        <f>'RM2.1 - Mechanické předči...'!F36</f>
        <v>0</v>
      </c>
      <c r="BD63" s="77">
        <f>'RM2.1 - Mechanické předči...'!F37</f>
        <v>0</v>
      </c>
      <c r="BT63" s="78" t="s">
        <v>79</v>
      </c>
      <c r="BV63" s="78" t="s">
        <v>73</v>
      </c>
      <c r="BW63" s="78" t="s">
        <v>105</v>
      </c>
      <c r="BX63" s="78" t="s">
        <v>5</v>
      </c>
      <c r="CL63" s="78" t="s">
        <v>3</v>
      </c>
      <c r="CM63" s="78" t="s">
        <v>81</v>
      </c>
    </row>
    <row r="64" spans="1:91" s="6" customFormat="1" ht="16.5" customHeight="1">
      <c r="A64" s="69" t="s">
        <v>75</v>
      </c>
      <c r="B64" s="70"/>
      <c r="C64" s="71"/>
      <c r="D64" s="284" t="s">
        <v>106</v>
      </c>
      <c r="E64" s="284"/>
      <c r="F64" s="284"/>
      <c r="G64" s="284"/>
      <c r="H64" s="284"/>
      <c r="I64" s="72"/>
      <c r="J64" s="284" t="s">
        <v>107</v>
      </c>
      <c r="K64" s="284"/>
      <c r="L64" s="284"/>
      <c r="M64" s="284"/>
      <c r="N64" s="284"/>
      <c r="O64" s="284"/>
      <c r="P64" s="284"/>
      <c r="Q64" s="284"/>
      <c r="R64" s="284"/>
      <c r="S64" s="284"/>
      <c r="T64" s="284"/>
      <c r="U64" s="284"/>
      <c r="V64" s="284"/>
      <c r="W64" s="284"/>
      <c r="X64" s="284"/>
      <c r="Y64" s="284"/>
      <c r="Z64" s="284"/>
      <c r="AA64" s="284"/>
      <c r="AB64" s="284"/>
      <c r="AC64" s="284"/>
      <c r="AD64" s="284"/>
      <c r="AE64" s="284"/>
      <c r="AF64" s="284"/>
      <c r="AG64" s="252">
        <f>'RM2.2 - Lapák písku'!J30</f>
        <v>623026.56000000006</v>
      </c>
      <c r="AH64" s="253"/>
      <c r="AI64" s="253"/>
      <c r="AJ64" s="253"/>
      <c r="AK64" s="253"/>
      <c r="AL64" s="253"/>
      <c r="AM64" s="253"/>
      <c r="AN64" s="252">
        <f t="shared" si="0"/>
        <v>753862.14</v>
      </c>
      <c r="AO64" s="253"/>
      <c r="AP64" s="253"/>
      <c r="AQ64" s="73" t="s">
        <v>78</v>
      </c>
      <c r="AR64" s="70"/>
      <c r="AS64" s="74">
        <v>0</v>
      </c>
      <c r="AT64" s="75">
        <f t="shared" si="1"/>
        <v>130835.58</v>
      </c>
      <c r="AU64" s="76">
        <f>'RM2.2 - Lapák písku'!P87</f>
        <v>0</v>
      </c>
      <c r="AV64" s="75">
        <f>'RM2.2 - Lapák písku'!J33</f>
        <v>130835.58</v>
      </c>
      <c r="AW64" s="75">
        <f>'RM2.2 - Lapák písku'!J34</f>
        <v>0</v>
      </c>
      <c r="AX64" s="75">
        <f>'RM2.2 - Lapák písku'!J35</f>
        <v>0</v>
      </c>
      <c r="AY64" s="75">
        <f>'RM2.2 - Lapák písku'!J36</f>
        <v>0</v>
      </c>
      <c r="AZ64" s="75">
        <f>'RM2.2 - Lapák písku'!F33</f>
        <v>623026.56000000006</v>
      </c>
      <c r="BA64" s="75">
        <f>'RM2.2 - Lapák písku'!F34</f>
        <v>0</v>
      </c>
      <c r="BB64" s="75">
        <f>'RM2.2 - Lapák písku'!F35</f>
        <v>0</v>
      </c>
      <c r="BC64" s="75">
        <f>'RM2.2 - Lapák písku'!F36</f>
        <v>0</v>
      </c>
      <c r="BD64" s="77">
        <f>'RM2.2 - Lapák písku'!F37</f>
        <v>0</v>
      </c>
      <c r="BT64" s="78" t="s">
        <v>79</v>
      </c>
      <c r="BV64" s="78" t="s">
        <v>73</v>
      </c>
      <c r="BW64" s="78" t="s">
        <v>108</v>
      </c>
      <c r="BX64" s="78" t="s">
        <v>5</v>
      </c>
      <c r="CL64" s="78" t="s">
        <v>3</v>
      </c>
      <c r="CM64" s="78" t="s">
        <v>81</v>
      </c>
    </row>
    <row r="65" spans="1:91" s="6" customFormat="1" ht="16.5" customHeight="1">
      <c r="A65" s="69" t="s">
        <v>75</v>
      </c>
      <c r="B65" s="70"/>
      <c r="C65" s="71"/>
      <c r="D65" s="284" t="s">
        <v>109</v>
      </c>
      <c r="E65" s="284"/>
      <c r="F65" s="284"/>
      <c r="G65" s="284"/>
      <c r="H65" s="284"/>
      <c r="I65" s="72"/>
      <c r="J65" s="284" t="s">
        <v>110</v>
      </c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  <c r="Z65" s="284"/>
      <c r="AA65" s="284"/>
      <c r="AB65" s="284"/>
      <c r="AC65" s="284"/>
      <c r="AD65" s="284"/>
      <c r="AE65" s="284"/>
      <c r="AF65" s="284"/>
      <c r="AG65" s="252">
        <f>'RM3.1 - Usazovací nádrž'!J30</f>
        <v>586310.53</v>
      </c>
      <c r="AH65" s="253"/>
      <c r="AI65" s="253"/>
      <c r="AJ65" s="253"/>
      <c r="AK65" s="253"/>
      <c r="AL65" s="253"/>
      <c r="AM65" s="253"/>
      <c r="AN65" s="252">
        <f t="shared" si="0"/>
        <v>709435.74</v>
      </c>
      <c r="AO65" s="253"/>
      <c r="AP65" s="253"/>
      <c r="AQ65" s="73" t="s">
        <v>78</v>
      </c>
      <c r="AR65" s="70"/>
      <c r="AS65" s="74">
        <v>0</v>
      </c>
      <c r="AT65" s="75">
        <f t="shared" si="1"/>
        <v>123125.21</v>
      </c>
      <c r="AU65" s="76">
        <f>'RM3.1 - Usazovací nádrž'!P87</f>
        <v>0</v>
      </c>
      <c r="AV65" s="75">
        <f>'RM3.1 - Usazovací nádrž'!J33</f>
        <v>123125.21</v>
      </c>
      <c r="AW65" s="75">
        <f>'RM3.1 - Usazovací nádrž'!J34</f>
        <v>0</v>
      </c>
      <c r="AX65" s="75">
        <f>'RM3.1 - Usazovací nádrž'!J35</f>
        <v>0</v>
      </c>
      <c r="AY65" s="75">
        <f>'RM3.1 - Usazovací nádrž'!J36</f>
        <v>0</v>
      </c>
      <c r="AZ65" s="75">
        <f>'RM3.1 - Usazovací nádrž'!F33</f>
        <v>586310.53</v>
      </c>
      <c r="BA65" s="75">
        <f>'RM3.1 - Usazovací nádrž'!F34</f>
        <v>0</v>
      </c>
      <c r="BB65" s="75">
        <f>'RM3.1 - Usazovací nádrž'!F35</f>
        <v>0</v>
      </c>
      <c r="BC65" s="75">
        <f>'RM3.1 - Usazovací nádrž'!F36</f>
        <v>0</v>
      </c>
      <c r="BD65" s="77">
        <f>'RM3.1 - Usazovací nádrž'!F37</f>
        <v>0</v>
      </c>
      <c r="BT65" s="78" t="s">
        <v>79</v>
      </c>
      <c r="BV65" s="78" t="s">
        <v>73</v>
      </c>
      <c r="BW65" s="78" t="s">
        <v>111</v>
      </c>
      <c r="BX65" s="78" t="s">
        <v>5</v>
      </c>
      <c r="CL65" s="78" t="s">
        <v>3</v>
      </c>
      <c r="CM65" s="78" t="s">
        <v>81</v>
      </c>
    </row>
    <row r="66" spans="1:91" s="6" customFormat="1" ht="16.5" customHeight="1">
      <c r="A66" s="69" t="s">
        <v>75</v>
      </c>
      <c r="B66" s="70"/>
      <c r="C66" s="71"/>
      <c r="D66" s="284" t="s">
        <v>112</v>
      </c>
      <c r="E66" s="284"/>
      <c r="F66" s="284"/>
      <c r="G66" s="284"/>
      <c r="H66" s="284"/>
      <c r="I66" s="72"/>
      <c r="J66" s="284" t="s">
        <v>113</v>
      </c>
      <c r="K66" s="284"/>
      <c r="L66" s="284"/>
      <c r="M66" s="284"/>
      <c r="N66" s="284"/>
      <c r="O66" s="284"/>
      <c r="P66" s="284"/>
      <c r="Q66" s="284"/>
      <c r="R66" s="284"/>
      <c r="S66" s="284"/>
      <c r="T66" s="284"/>
      <c r="U66" s="284"/>
      <c r="V66" s="284"/>
      <c r="W66" s="284"/>
      <c r="X66" s="284"/>
      <c r="Y66" s="284"/>
      <c r="Z66" s="284"/>
      <c r="AA66" s="284"/>
      <c r="AB66" s="284"/>
      <c r="AC66" s="284"/>
      <c r="AD66" s="284"/>
      <c r="AE66" s="284"/>
      <c r="AF66" s="284"/>
      <c r="AG66" s="252">
        <f>'RM5.1 - Dosazovací nádrž 1'!J30</f>
        <v>633226.49</v>
      </c>
      <c r="AH66" s="253"/>
      <c r="AI66" s="253"/>
      <c r="AJ66" s="253"/>
      <c r="AK66" s="253"/>
      <c r="AL66" s="253"/>
      <c r="AM66" s="253"/>
      <c r="AN66" s="252">
        <f t="shared" si="0"/>
        <v>766204.05</v>
      </c>
      <c r="AO66" s="253"/>
      <c r="AP66" s="253"/>
      <c r="AQ66" s="73" t="s">
        <v>78</v>
      </c>
      <c r="AR66" s="70"/>
      <c r="AS66" s="74">
        <v>0</v>
      </c>
      <c r="AT66" s="75">
        <f t="shared" si="1"/>
        <v>132977.56</v>
      </c>
      <c r="AU66" s="76">
        <f>'RM5.1 - Dosazovací nádrž 1'!P87</f>
        <v>0</v>
      </c>
      <c r="AV66" s="75">
        <f>'RM5.1 - Dosazovací nádrž 1'!J33</f>
        <v>132977.56</v>
      </c>
      <c r="AW66" s="75">
        <f>'RM5.1 - Dosazovací nádrž 1'!J34</f>
        <v>0</v>
      </c>
      <c r="AX66" s="75">
        <f>'RM5.1 - Dosazovací nádrž 1'!J35</f>
        <v>0</v>
      </c>
      <c r="AY66" s="75">
        <f>'RM5.1 - Dosazovací nádrž 1'!J36</f>
        <v>0</v>
      </c>
      <c r="AZ66" s="75">
        <f>'RM5.1 - Dosazovací nádrž 1'!F33</f>
        <v>633226.49</v>
      </c>
      <c r="BA66" s="75">
        <f>'RM5.1 - Dosazovací nádrž 1'!F34</f>
        <v>0</v>
      </c>
      <c r="BB66" s="75">
        <f>'RM5.1 - Dosazovací nádrž 1'!F35</f>
        <v>0</v>
      </c>
      <c r="BC66" s="75">
        <f>'RM5.1 - Dosazovací nádrž 1'!F36</f>
        <v>0</v>
      </c>
      <c r="BD66" s="77">
        <f>'RM5.1 - Dosazovací nádrž 1'!F37</f>
        <v>0</v>
      </c>
      <c r="BT66" s="78" t="s">
        <v>79</v>
      </c>
      <c r="BV66" s="78" t="s">
        <v>73</v>
      </c>
      <c r="BW66" s="78" t="s">
        <v>114</v>
      </c>
      <c r="BX66" s="78" t="s">
        <v>5</v>
      </c>
      <c r="CL66" s="78" t="s">
        <v>3</v>
      </c>
      <c r="CM66" s="78" t="s">
        <v>81</v>
      </c>
    </row>
    <row r="67" spans="1:91" s="6" customFormat="1" ht="16.5" customHeight="1">
      <c r="A67" s="69" t="s">
        <v>75</v>
      </c>
      <c r="B67" s="70"/>
      <c r="C67" s="71"/>
      <c r="D67" s="284" t="s">
        <v>115</v>
      </c>
      <c r="E67" s="284"/>
      <c r="F67" s="284"/>
      <c r="G67" s="284"/>
      <c r="H67" s="284"/>
      <c r="I67" s="72"/>
      <c r="J67" s="284" t="s">
        <v>116</v>
      </c>
      <c r="K67" s="284"/>
      <c r="L67" s="284"/>
      <c r="M67" s="284"/>
      <c r="N67" s="284"/>
      <c r="O67" s="284"/>
      <c r="P67" s="284"/>
      <c r="Q67" s="284"/>
      <c r="R67" s="284"/>
      <c r="S67" s="284"/>
      <c r="T67" s="284"/>
      <c r="U67" s="284"/>
      <c r="V67" s="284"/>
      <c r="W67" s="284"/>
      <c r="X67" s="284"/>
      <c r="Y67" s="284"/>
      <c r="Z67" s="284"/>
      <c r="AA67" s="284"/>
      <c r="AB67" s="284"/>
      <c r="AC67" s="284"/>
      <c r="AD67" s="284"/>
      <c r="AE67" s="284"/>
      <c r="AF67" s="284"/>
      <c r="AG67" s="252">
        <f>'RM5.2 - Dosazovací nádrž 2'!J30</f>
        <v>631894.18999999994</v>
      </c>
      <c r="AH67" s="253"/>
      <c r="AI67" s="253"/>
      <c r="AJ67" s="253"/>
      <c r="AK67" s="253"/>
      <c r="AL67" s="253"/>
      <c r="AM67" s="253"/>
      <c r="AN67" s="252">
        <f t="shared" si="0"/>
        <v>764591.97</v>
      </c>
      <c r="AO67" s="253"/>
      <c r="AP67" s="253"/>
      <c r="AQ67" s="73" t="s">
        <v>78</v>
      </c>
      <c r="AR67" s="70"/>
      <c r="AS67" s="74">
        <v>0</v>
      </c>
      <c r="AT67" s="75">
        <f t="shared" si="1"/>
        <v>132697.78</v>
      </c>
      <c r="AU67" s="76">
        <f>'RM5.2 - Dosazovací nádrž 2'!P87</f>
        <v>0</v>
      </c>
      <c r="AV67" s="75">
        <f>'RM5.2 - Dosazovací nádrž 2'!J33</f>
        <v>132697.78</v>
      </c>
      <c r="AW67" s="75">
        <f>'RM5.2 - Dosazovací nádrž 2'!J34</f>
        <v>0</v>
      </c>
      <c r="AX67" s="75">
        <f>'RM5.2 - Dosazovací nádrž 2'!J35</f>
        <v>0</v>
      </c>
      <c r="AY67" s="75">
        <f>'RM5.2 - Dosazovací nádrž 2'!J36</f>
        <v>0</v>
      </c>
      <c r="AZ67" s="75">
        <f>'RM5.2 - Dosazovací nádrž 2'!F33</f>
        <v>631894.18999999994</v>
      </c>
      <c r="BA67" s="75">
        <f>'RM5.2 - Dosazovací nádrž 2'!F34</f>
        <v>0</v>
      </c>
      <c r="BB67" s="75">
        <f>'RM5.2 - Dosazovací nádrž 2'!F35</f>
        <v>0</v>
      </c>
      <c r="BC67" s="75">
        <f>'RM5.2 - Dosazovací nádrž 2'!F36</f>
        <v>0</v>
      </c>
      <c r="BD67" s="77">
        <f>'RM5.2 - Dosazovací nádrž 2'!F37</f>
        <v>0</v>
      </c>
      <c r="BT67" s="78" t="s">
        <v>79</v>
      </c>
      <c r="BV67" s="78" t="s">
        <v>73</v>
      </c>
      <c r="BW67" s="78" t="s">
        <v>117</v>
      </c>
      <c r="BX67" s="78" t="s">
        <v>5</v>
      </c>
      <c r="CL67" s="78" t="s">
        <v>3</v>
      </c>
      <c r="CM67" s="78" t="s">
        <v>81</v>
      </c>
    </row>
    <row r="68" spans="1:91" s="6" customFormat="1" ht="24.75" customHeight="1">
      <c r="A68" s="69" t="s">
        <v>75</v>
      </c>
      <c r="B68" s="70"/>
      <c r="C68" s="71"/>
      <c r="D68" s="284" t="s">
        <v>118</v>
      </c>
      <c r="E68" s="284"/>
      <c r="F68" s="284"/>
      <c r="G68" s="284"/>
      <c r="H68" s="284"/>
      <c r="I68" s="72"/>
      <c r="J68" s="284" t="s">
        <v>119</v>
      </c>
      <c r="K68" s="284"/>
      <c r="L68" s="284"/>
      <c r="M68" s="284"/>
      <c r="N68" s="284"/>
      <c r="O68" s="284"/>
      <c r="P68" s="284"/>
      <c r="Q68" s="284"/>
      <c r="R68" s="284"/>
      <c r="S68" s="284"/>
      <c r="T68" s="284"/>
      <c r="U68" s="284"/>
      <c r="V68" s="284"/>
      <c r="W68" s="284"/>
      <c r="X68" s="284"/>
      <c r="Y68" s="284"/>
      <c r="Z68" s="284"/>
      <c r="AA68" s="284"/>
      <c r="AB68" s="284"/>
      <c r="AC68" s="284"/>
      <c r="AD68" s="284"/>
      <c r="AE68" s="284"/>
      <c r="AF68" s="284"/>
      <c r="AG68" s="252">
        <f>'RMS 4.4 - Kotelna'!J30</f>
        <v>869496.3</v>
      </c>
      <c r="AH68" s="253"/>
      <c r="AI68" s="253"/>
      <c r="AJ68" s="253"/>
      <c r="AK68" s="253"/>
      <c r="AL68" s="253"/>
      <c r="AM68" s="253"/>
      <c r="AN68" s="252">
        <f t="shared" si="0"/>
        <v>1052090.52</v>
      </c>
      <c r="AO68" s="253"/>
      <c r="AP68" s="253"/>
      <c r="AQ68" s="73" t="s">
        <v>78</v>
      </c>
      <c r="AR68" s="70"/>
      <c r="AS68" s="74">
        <v>0</v>
      </c>
      <c r="AT68" s="75">
        <f t="shared" si="1"/>
        <v>182594.22</v>
      </c>
      <c r="AU68" s="76">
        <f>'RMS 4.4 - Kotelna'!P89</f>
        <v>0</v>
      </c>
      <c r="AV68" s="75">
        <f>'RMS 4.4 - Kotelna'!J33</f>
        <v>182594.22</v>
      </c>
      <c r="AW68" s="75">
        <f>'RMS 4.4 - Kotelna'!J34</f>
        <v>0</v>
      </c>
      <c r="AX68" s="75">
        <f>'RMS 4.4 - Kotelna'!J35</f>
        <v>0</v>
      </c>
      <c r="AY68" s="75">
        <f>'RMS 4.4 - Kotelna'!J36</f>
        <v>0</v>
      </c>
      <c r="AZ68" s="75">
        <f>'RMS 4.4 - Kotelna'!F33</f>
        <v>869496.3</v>
      </c>
      <c r="BA68" s="75">
        <f>'RMS 4.4 - Kotelna'!F34</f>
        <v>0</v>
      </c>
      <c r="BB68" s="75">
        <f>'RMS 4.4 - Kotelna'!F35</f>
        <v>0</v>
      </c>
      <c r="BC68" s="75">
        <f>'RMS 4.4 - Kotelna'!F36</f>
        <v>0</v>
      </c>
      <c r="BD68" s="77">
        <f>'RMS 4.4 - Kotelna'!F37</f>
        <v>0</v>
      </c>
      <c r="BT68" s="78" t="s">
        <v>79</v>
      </c>
      <c r="BV68" s="78" t="s">
        <v>73</v>
      </c>
      <c r="BW68" s="78" t="s">
        <v>120</v>
      </c>
      <c r="BX68" s="78" t="s">
        <v>5</v>
      </c>
      <c r="CL68" s="78" t="s">
        <v>3</v>
      </c>
      <c r="CM68" s="78" t="s">
        <v>81</v>
      </c>
    </row>
    <row r="69" spans="1:91" s="6" customFormat="1" ht="16.5" customHeight="1">
      <c r="A69" s="69" t="s">
        <v>75</v>
      </c>
      <c r="B69" s="70"/>
      <c r="C69" s="71"/>
      <c r="D69" s="284" t="s">
        <v>121</v>
      </c>
      <c r="E69" s="284"/>
      <c r="F69" s="284"/>
      <c r="G69" s="284"/>
      <c r="H69" s="284"/>
      <c r="I69" s="72"/>
      <c r="J69" s="284" t="s">
        <v>122</v>
      </c>
      <c r="K69" s="284"/>
      <c r="L69" s="284"/>
      <c r="M69" s="284"/>
      <c r="N69" s="284"/>
      <c r="O69" s="284"/>
      <c r="P69" s="284"/>
      <c r="Q69" s="284"/>
      <c r="R69" s="284"/>
      <c r="S69" s="284"/>
      <c r="T69" s="284"/>
      <c r="U69" s="284"/>
      <c r="V69" s="284"/>
      <c r="W69" s="284"/>
      <c r="X69" s="284"/>
      <c r="Y69" s="284"/>
      <c r="Z69" s="284"/>
      <c r="AA69" s="284"/>
      <c r="AB69" s="284"/>
      <c r="AC69" s="284"/>
      <c r="AD69" s="284"/>
      <c r="AE69" s="284"/>
      <c r="AF69" s="284"/>
      <c r="AG69" s="252">
        <f>'RMS4 - Rozvodna 2+DT1'!J30</f>
        <v>1754503.3</v>
      </c>
      <c r="AH69" s="253"/>
      <c r="AI69" s="253"/>
      <c r="AJ69" s="253"/>
      <c r="AK69" s="253"/>
      <c r="AL69" s="253"/>
      <c r="AM69" s="253"/>
      <c r="AN69" s="252">
        <f t="shared" si="0"/>
        <v>2122948.9900000002</v>
      </c>
      <c r="AO69" s="253"/>
      <c r="AP69" s="253"/>
      <c r="AQ69" s="73" t="s">
        <v>78</v>
      </c>
      <c r="AR69" s="70"/>
      <c r="AS69" s="79">
        <v>0</v>
      </c>
      <c r="AT69" s="80">
        <f t="shared" si="1"/>
        <v>368445.69</v>
      </c>
      <c r="AU69" s="81">
        <f>'RMS4 - Rozvodna 2+DT1'!P96</f>
        <v>0</v>
      </c>
      <c r="AV69" s="80">
        <f>'RMS4 - Rozvodna 2+DT1'!J33</f>
        <v>368445.69</v>
      </c>
      <c r="AW69" s="80">
        <f>'RMS4 - Rozvodna 2+DT1'!J34</f>
        <v>0</v>
      </c>
      <c r="AX69" s="80">
        <f>'RMS4 - Rozvodna 2+DT1'!J35</f>
        <v>0</v>
      </c>
      <c r="AY69" s="80">
        <f>'RMS4 - Rozvodna 2+DT1'!J36</f>
        <v>0</v>
      </c>
      <c r="AZ69" s="80">
        <f>'RMS4 - Rozvodna 2+DT1'!F33</f>
        <v>1754503.3</v>
      </c>
      <c r="BA69" s="80">
        <f>'RMS4 - Rozvodna 2+DT1'!F34</f>
        <v>0</v>
      </c>
      <c r="BB69" s="80">
        <f>'RMS4 - Rozvodna 2+DT1'!F35</f>
        <v>0</v>
      </c>
      <c r="BC69" s="80">
        <f>'RMS4 - Rozvodna 2+DT1'!F36</f>
        <v>0</v>
      </c>
      <c r="BD69" s="82">
        <f>'RMS4 - Rozvodna 2+DT1'!F37</f>
        <v>0</v>
      </c>
      <c r="BT69" s="78" t="s">
        <v>79</v>
      </c>
      <c r="BV69" s="78" t="s">
        <v>73</v>
      </c>
      <c r="BW69" s="78" t="s">
        <v>123</v>
      </c>
      <c r="BX69" s="78" t="s">
        <v>5</v>
      </c>
      <c r="CL69" s="78" t="s">
        <v>3</v>
      </c>
      <c r="CM69" s="78" t="s">
        <v>81</v>
      </c>
    </row>
    <row r="70" spans="1:91" s="1" customFormat="1" ht="30" customHeight="1">
      <c r="B70" s="30"/>
      <c r="AR70" s="30"/>
    </row>
    <row r="71" spans="1:91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30"/>
    </row>
  </sheetData>
  <mergeCells count="98"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L45:AO45"/>
    <mergeCell ref="D65:H65"/>
    <mergeCell ref="J65:AF65"/>
    <mergeCell ref="D66:H66"/>
    <mergeCell ref="J66:AF66"/>
    <mergeCell ref="AG54:AM54"/>
    <mergeCell ref="AG64:AM64"/>
    <mergeCell ref="AN64:AP64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D67:H67"/>
    <mergeCell ref="J67:AF67"/>
    <mergeCell ref="D68:H68"/>
    <mergeCell ref="J68:AF68"/>
    <mergeCell ref="D69:H69"/>
    <mergeCell ref="J69:AF69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S49:AT51"/>
    <mergeCell ref="AN65:AP65"/>
    <mergeCell ref="AG65:AM65"/>
    <mergeCell ref="AN66:AP66"/>
    <mergeCell ref="AG66:AM66"/>
    <mergeCell ref="AN54:AP54"/>
    <mergeCell ref="AN67:AP67"/>
    <mergeCell ref="AG67:AM67"/>
    <mergeCell ref="AN68:AP68"/>
    <mergeCell ref="AG68:AM68"/>
    <mergeCell ref="AN69:AP69"/>
    <mergeCell ref="AG69:AM69"/>
  </mergeCells>
  <hyperlinks>
    <hyperlink ref="A55" location="'30R1 - Dispečerské pracov...'!C2" display="/" xr:uid="{00000000-0004-0000-0000-000000000000}"/>
    <hyperlink ref="A56" location="'31RM1 - Čerpací stanice'!C2" display="/" xr:uid="{00000000-0004-0000-0000-000001000000}"/>
    <hyperlink ref="A57" location="'33RM3 - 1.část monoblok-1...'!C2" display="/" xr:uid="{00000000-0004-0000-0000-000002000000}"/>
    <hyperlink ref="A58" location="'34RM4 - Monoblok-2.část -...'!C2" display="/" xr:uid="{00000000-0004-0000-0000-000003000000}"/>
    <hyperlink ref="A59" location="'36RM6 - Dmychárna, hrubé ...'!C2" display="/" xr:uid="{00000000-0004-0000-0000-000004000000}"/>
    <hyperlink ref="A60" location="'38RM8 - Kalové hospodářství'!C2" display="/" xr:uid="{00000000-0004-0000-0000-000005000000}"/>
    <hyperlink ref="A61" location="'R09 - Plynojem'!C2" display="/" xr:uid="{00000000-0004-0000-0000-000006000000}"/>
    <hyperlink ref="A62" location="'R11 - Odvodnění kalu'!C2" display="/" xr:uid="{00000000-0004-0000-0000-000007000000}"/>
    <hyperlink ref="A63" location="'RM2.1 - Mechanické předči...'!C2" display="/" xr:uid="{00000000-0004-0000-0000-000008000000}"/>
    <hyperlink ref="A64" location="'RM2.2 - Lapák písku'!C2" display="/" xr:uid="{00000000-0004-0000-0000-000009000000}"/>
    <hyperlink ref="A65" location="'RM3.1 - Usazovací nádrž'!C2" display="/" xr:uid="{00000000-0004-0000-0000-00000A000000}"/>
    <hyperlink ref="A66" location="'RM5.1 - Dosazovací nádrž 1'!C2" display="/" xr:uid="{00000000-0004-0000-0000-00000B000000}"/>
    <hyperlink ref="A67" location="'RM5.2 - Dosazovací nádrž 2'!C2" display="/" xr:uid="{00000000-0004-0000-0000-00000C000000}"/>
    <hyperlink ref="A68" location="'RMS 4.4 - Kotelna'!C2" display="/" xr:uid="{00000000-0004-0000-0000-00000D000000}"/>
    <hyperlink ref="A69" location="'RMS4 - Rozvodna 2+DT1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26"/>
  <sheetViews>
    <sheetView showGridLines="0" topLeftCell="A78" zoomScale="80" zoomScaleNormal="80" workbookViewId="0">
      <selection activeCell="I94" sqref="I9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105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2525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ROUND(J90, 2)</f>
        <v>765155.11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ROUND((SUM(BE90:BE225)),  2)</f>
        <v>765155.11</v>
      </c>
      <c r="I33" s="87">
        <v>0.21</v>
      </c>
      <c r="J33" s="86">
        <f>ROUND(((SUM(BE90:BE225))*I33),  2)</f>
        <v>160682.57</v>
      </c>
      <c r="L33" s="30"/>
    </row>
    <row r="34" spans="2:12" s="1" customFormat="1" ht="14.45" customHeight="1">
      <c r="B34" s="30"/>
      <c r="E34" s="25" t="s">
        <v>43</v>
      </c>
      <c r="F34" s="86">
        <f>ROUND((SUM(BF90:BF225)),  2)</f>
        <v>0</v>
      </c>
      <c r="I34" s="87">
        <v>0.12</v>
      </c>
      <c r="J34" s="86">
        <f>ROUND(((SUM(BF90:BF225))*I34),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ROUND((SUM(BG90:BG225)),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ROUND((SUM(BH90:BH225)),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ROUND((SUM(BI90:BI225)),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925837.67999999993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RM2.1 - Mechanické předčištění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J90</f>
        <v>765155.11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J91</f>
        <v>765155.11</v>
      </c>
      <c r="L60" s="97"/>
    </row>
    <row r="61" spans="2:47" s="9" customFormat="1" ht="19.899999999999999" customHeight="1">
      <c r="B61" s="101"/>
      <c r="D61" s="102" t="s">
        <v>2526</v>
      </c>
      <c r="E61" s="103"/>
      <c r="F61" s="103"/>
      <c r="G61" s="103"/>
      <c r="H61" s="103"/>
      <c r="I61" s="103"/>
      <c r="J61" s="104">
        <f>J92</f>
        <v>26694.68</v>
      </c>
      <c r="L61" s="101"/>
    </row>
    <row r="62" spans="2:47" s="9" customFormat="1" ht="19.899999999999999" customHeight="1">
      <c r="B62" s="101"/>
      <c r="D62" s="102" t="s">
        <v>2527</v>
      </c>
      <c r="E62" s="103"/>
      <c r="F62" s="103"/>
      <c r="G62" s="103"/>
      <c r="H62" s="103"/>
      <c r="I62" s="103"/>
      <c r="J62" s="104">
        <f>J100</f>
        <v>288572.88</v>
      </c>
      <c r="L62" s="101"/>
    </row>
    <row r="63" spans="2:47" s="9" customFormat="1" ht="19.899999999999999" customHeight="1">
      <c r="B63" s="101"/>
      <c r="D63" s="102" t="s">
        <v>2258</v>
      </c>
      <c r="E63" s="103"/>
      <c r="F63" s="103"/>
      <c r="G63" s="103"/>
      <c r="H63" s="103"/>
      <c r="I63" s="103"/>
      <c r="J63" s="104">
        <f>J157</f>
        <v>40601.310000000005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J165</f>
        <v>4625.0600000000004</v>
      </c>
      <c r="L64" s="101"/>
    </row>
    <row r="65" spans="2:12" s="9" customFormat="1" ht="19.899999999999999" customHeight="1">
      <c r="B65" s="101"/>
      <c r="D65" s="102" t="s">
        <v>994</v>
      </c>
      <c r="E65" s="103"/>
      <c r="F65" s="103"/>
      <c r="G65" s="103"/>
      <c r="H65" s="103"/>
      <c r="I65" s="103"/>
      <c r="J65" s="104">
        <f>J167</f>
        <v>42366.55</v>
      </c>
      <c r="L65" s="101"/>
    </row>
    <row r="66" spans="2:12" s="9" customFormat="1" ht="14.85" customHeight="1">
      <c r="B66" s="101"/>
      <c r="D66" s="102" t="s">
        <v>2259</v>
      </c>
      <c r="E66" s="103"/>
      <c r="F66" s="103"/>
      <c r="G66" s="103"/>
      <c r="H66" s="103"/>
      <c r="I66" s="103"/>
      <c r="J66" s="104">
        <f>J168</f>
        <v>42366.55</v>
      </c>
      <c r="L66" s="101"/>
    </row>
    <row r="67" spans="2:12" s="9" customFormat="1" ht="19.899999999999999" customHeight="1">
      <c r="B67" s="101"/>
      <c r="D67" s="102" t="s">
        <v>135</v>
      </c>
      <c r="E67" s="103"/>
      <c r="F67" s="103"/>
      <c r="G67" s="103"/>
      <c r="H67" s="103"/>
      <c r="I67" s="103"/>
      <c r="J67" s="104">
        <f>J170</f>
        <v>30839.739999999998</v>
      </c>
      <c r="L67" s="101"/>
    </row>
    <row r="68" spans="2:12" s="9" customFormat="1" ht="19.899999999999999" customHeight="1">
      <c r="B68" s="101"/>
      <c r="D68" s="102" t="s">
        <v>136</v>
      </c>
      <c r="E68" s="103"/>
      <c r="F68" s="103"/>
      <c r="G68" s="103"/>
      <c r="H68" s="103"/>
      <c r="I68" s="103"/>
      <c r="J68" s="104">
        <f>J188</f>
        <v>76468.95</v>
      </c>
      <c r="L68" s="101"/>
    </row>
    <row r="69" spans="2:12" s="9" customFormat="1" ht="19.899999999999999" customHeight="1">
      <c r="B69" s="101"/>
      <c r="D69" s="102" t="s">
        <v>137</v>
      </c>
      <c r="E69" s="103"/>
      <c r="F69" s="103"/>
      <c r="G69" s="103"/>
      <c r="H69" s="103"/>
      <c r="I69" s="103"/>
      <c r="J69" s="104">
        <f>J206</f>
        <v>9621.8100000000013</v>
      </c>
      <c r="L69" s="101"/>
    </row>
    <row r="70" spans="2:12" s="9" customFormat="1" ht="19.899999999999999" customHeight="1">
      <c r="B70" s="101"/>
      <c r="D70" s="102" t="s">
        <v>138</v>
      </c>
      <c r="E70" s="103"/>
      <c r="F70" s="103"/>
      <c r="G70" s="103"/>
      <c r="H70" s="103"/>
      <c r="I70" s="103"/>
      <c r="J70" s="104">
        <f>J210</f>
        <v>245364.13</v>
      </c>
      <c r="L70" s="101"/>
    </row>
    <row r="71" spans="2:12" s="1" customFormat="1" ht="21.75" customHeight="1">
      <c r="B71" s="30"/>
      <c r="L71" s="30"/>
    </row>
    <row r="72" spans="2:12" s="1" customFormat="1" ht="6.95" customHeight="1"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30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0"/>
    </row>
    <row r="77" spans="2:12" s="1" customFormat="1" ht="24.95" customHeight="1">
      <c r="B77" s="30"/>
      <c r="C77" s="19" t="s">
        <v>139</v>
      </c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17</v>
      </c>
      <c r="L79" s="30"/>
    </row>
    <row r="80" spans="2:12" s="1" customFormat="1" ht="16.5" customHeight="1">
      <c r="B80" s="30"/>
      <c r="E80" s="291" t="str">
        <f>E7</f>
        <v>ČOV Vrchlabí</v>
      </c>
      <c r="F80" s="292"/>
      <c r="G80" s="292"/>
      <c r="H80" s="292"/>
      <c r="L80" s="30"/>
    </row>
    <row r="81" spans="2:65" s="1" customFormat="1" ht="12" customHeight="1">
      <c r="B81" s="30"/>
      <c r="C81" s="25" t="s">
        <v>125</v>
      </c>
      <c r="L81" s="30"/>
    </row>
    <row r="82" spans="2:65" s="1" customFormat="1" ht="16.5" customHeight="1">
      <c r="B82" s="30"/>
      <c r="E82" s="285" t="str">
        <f>E9</f>
        <v>RM2.1 - Mechanické předčištění</v>
      </c>
      <c r="F82" s="290"/>
      <c r="G82" s="290"/>
      <c r="H82" s="290"/>
      <c r="L82" s="30"/>
    </row>
    <row r="83" spans="2:65" s="1" customFormat="1" ht="6.95" customHeight="1">
      <c r="B83" s="30"/>
      <c r="L83" s="30"/>
    </row>
    <row r="84" spans="2:65" s="1" customFormat="1" ht="12" customHeight="1">
      <c r="B84" s="30"/>
      <c r="C84" s="25" t="s">
        <v>21</v>
      </c>
      <c r="F84" s="23" t="str">
        <f>F12</f>
        <v xml:space="preserve"> </v>
      </c>
      <c r="I84" s="25" t="s">
        <v>23</v>
      </c>
      <c r="J84" s="47">
        <f>IF(J12="","",J12)</f>
        <v>45539</v>
      </c>
      <c r="L84" s="30"/>
    </row>
    <row r="85" spans="2:65" s="1" customFormat="1" ht="6.95" customHeight="1">
      <c r="B85" s="30"/>
      <c r="L85" s="30"/>
    </row>
    <row r="86" spans="2:65" s="1" customFormat="1" ht="15.2" customHeight="1">
      <c r="B86" s="30"/>
      <c r="C86" s="25" t="s">
        <v>24</v>
      </c>
      <c r="F86" s="23" t="str">
        <f>E15</f>
        <v xml:space="preserve"> </v>
      </c>
      <c r="I86" s="25" t="s">
        <v>29</v>
      </c>
      <c r="J86" s="28" t="str">
        <f>E21</f>
        <v xml:space="preserve"> </v>
      </c>
      <c r="L86" s="30"/>
    </row>
    <row r="87" spans="2:65" s="1" customFormat="1" ht="15.2" customHeight="1">
      <c r="B87" s="30"/>
      <c r="C87" s="25" t="s">
        <v>28</v>
      </c>
      <c r="F87" s="23" t="str">
        <f>IF(E18="","",E18)</f>
        <v>VODA CZ s.r.o.</v>
      </c>
      <c r="I87" s="25" t="s">
        <v>31</v>
      </c>
      <c r="J87" s="28" t="str">
        <f>E24</f>
        <v>PP POHONY</v>
      </c>
      <c r="L87" s="30"/>
    </row>
    <row r="88" spans="2:65" s="1" customFormat="1" ht="10.35" customHeight="1">
      <c r="B88" s="30"/>
      <c r="L88" s="30"/>
    </row>
    <row r="89" spans="2:65" s="10" customFormat="1" ht="29.25" customHeight="1">
      <c r="B89" s="105"/>
      <c r="C89" s="106" t="s">
        <v>140</v>
      </c>
      <c r="D89" s="107" t="s">
        <v>56</v>
      </c>
      <c r="E89" s="107" t="s">
        <v>52</v>
      </c>
      <c r="F89" s="107" t="s">
        <v>53</v>
      </c>
      <c r="G89" s="107" t="s">
        <v>141</v>
      </c>
      <c r="H89" s="107" t="s">
        <v>142</v>
      </c>
      <c r="I89" s="107" t="s">
        <v>143</v>
      </c>
      <c r="J89" s="107" t="s">
        <v>129</v>
      </c>
      <c r="K89" s="108" t="s">
        <v>144</v>
      </c>
      <c r="L89" s="105"/>
      <c r="M89" s="54" t="s">
        <v>3</v>
      </c>
      <c r="N89" s="55" t="s">
        <v>41</v>
      </c>
      <c r="O89" s="55" t="s">
        <v>145</v>
      </c>
      <c r="P89" s="55" t="s">
        <v>146</v>
      </c>
      <c r="Q89" s="55" t="s">
        <v>147</v>
      </c>
      <c r="R89" s="55" t="s">
        <v>148</v>
      </c>
      <c r="S89" s="55" t="s">
        <v>149</v>
      </c>
      <c r="T89" s="56" t="s">
        <v>150</v>
      </c>
    </row>
    <row r="90" spans="2:65" s="1" customFormat="1" ht="22.9" customHeight="1">
      <c r="B90" s="30"/>
      <c r="C90" s="59" t="s">
        <v>151</v>
      </c>
      <c r="J90" s="109">
        <f>BK90</f>
        <v>765155.11</v>
      </c>
      <c r="L90" s="30"/>
      <c r="M90" s="57"/>
      <c r="N90" s="48"/>
      <c r="O90" s="48"/>
      <c r="P90" s="110">
        <f>P91</f>
        <v>0</v>
      </c>
      <c r="Q90" s="48"/>
      <c r="R90" s="110">
        <f>R91</f>
        <v>0</v>
      </c>
      <c r="S90" s="48"/>
      <c r="T90" s="111">
        <f>T91</f>
        <v>0</v>
      </c>
      <c r="AT90" s="15" t="s">
        <v>70</v>
      </c>
      <c r="AU90" s="15" t="s">
        <v>130</v>
      </c>
      <c r="BK90" s="112">
        <f>BK91</f>
        <v>765155.11</v>
      </c>
    </row>
    <row r="91" spans="2:65" s="11" customFormat="1" ht="25.9" customHeight="1">
      <c r="B91" s="113"/>
      <c r="D91" s="114" t="s">
        <v>70</v>
      </c>
      <c r="E91" s="115" t="s">
        <v>152</v>
      </c>
      <c r="F91" s="115" t="s">
        <v>152</v>
      </c>
      <c r="I91" s="116"/>
      <c r="J91" s="117">
        <f>BK91</f>
        <v>765155.11</v>
      </c>
      <c r="L91" s="113"/>
      <c r="M91" s="118"/>
      <c r="P91" s="119">
        <f>P92+P100+P157+P165+P167+P170+P188+P206+P210</f>
        <v>0</v>
      </c>
      <c r="R91" s="119">
        <f>R92+R100+R157+R165+R167+R170+R188+R206+R210</f>
        <v>0</v>
      </c>
      <c r="T91" s="120">
        <f>T92+T100+T157+T165+T167+T170+T188+T206+T210</f>
        <v>0</v>
      </c>
      <c r="AR91" s="114" t="s">
        <v>79</v>
      </c>
      <c r="AT91" s="121" t="s">
        <v>70</v>
      </c>
      <c r="AU91" s="121" t="s">
        <v>71</v>
      </c>
      <c r="AY91" s="114" t="s">
        <v>153</v>
      </c>
      <c r="BK91" s="122">
        <f>BK92+BK100+BK157+BK165+BK167+BK170+BK188+BK206+BK210</f>
        <v>765155.11</v>
      </c>
    </row>
    <row r="92" spans="2:65" s="11" customFormat="1" ht="22.9" customHeight="1">
      <c r="B92" s="113"/>
      <c r="D92" s="114" t="s">
        <v>70</v>
      </c>
      <c r="E92" s="123" t="s">
        <v>409</v>
      </c>
      <c r="F92" s="123" t="s">
        <v>2528</v>
      </c>
      <c r="I92" s="116"/>
      <c r="J92" s="124">
        <f>BK92</f>
        <v>26694.68</v>
      </c>
      <c r="L92" s="113"/>
      <c r="M92" s="118"/>
      <c r="P92" s="119">
        <f>SUM(P93:P99)</f>
        <v>0</v>
      </c>
      <c r="R92" s="119">
        <f>SUM(R93:R99)</f>
        <v>0</v>
      </c>
      <c r="T92" s="120">
        <f>SUM(T93:T99)</f>
        <v>0</v>
      </c>
      <c r="AR92" s="114" t="s">
        <v>79</v>
      </c>
      <c r="AT92" s="121" t="s">
        <v>70</v>
      </c>
      <c r="AU92" s="121" t="s">
        <v>79</v>
      </c>
      <c r="AY92" s="114" t="s">
        <v>153</v>
      </c>
      <c r="BK92" s="122">
        <f>SUM(BK93:BK99)</f>
        <v>26694.68</v>
      </c>
    </row>
    <row r="93" spans="2:65" s="1" customFormat="1" ht="16.5" customHeight="1">
      <c r="B93" s="125"/>
      <c r="C93" s="126" t="s">
        <v>79</v>
      </c>
      <c r="D93" s="126" t="s">
        <v>156</v>
      </c>
      <c r="E93" s="127" t="s">
        <v>2529</v>
      </c>
      <c r="F93" s="128" t="s">
        <v>412</v>
      </c>
      <c r="G93" s="129" t="s">
        <v>159</v>
      </c>
      <c r="H93" s="130">
        <v>1</v>
      </c>
      <c r="I93" s="131">
        <v>17976.2775</v>
      </c>
      <c r="J93" s="132">
        <f t="shared" ref="J93:J99" si="0">ROUND(I93*H93,2)</f>
        <v>17976.28</v>
      </c>
      <c r="K93" s="128" t="s">
        <v>3</v>
      </c>
      <c r="L93" s="133"/>
      <c r="M93" s="134" t="s">
        <v>3</v>
      </c>
      <c r="N93" s="135" t="s">
        <v>42</v>
      </c>
      <c r="P93" s="136">
        <f t="shared" ref="P93:P99" si="1">O93*H93</f>
        <v>0</v>
      </c>
      <c r="Q93" s="136">
        <v>0</v>
      </c>
      <c r="R93" s="136">
        <f t="shared" ref="R93:R99" si="2">Q93*H93</f>
        <v>0</v>
      </c>
      <c r="S93" s="136">
        <v>0</v>
      </c>
      <c r="T93" s="137">
        <f t="shared" ref="T93:T99" si="3"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 t="shared" ref="BE93:BE99" si="4">IF(N93="základní",J93,0)</f>
        <v>17976.28</v>
      </c>
      <c r="BF93" s="139">
        <f t="shared" ref="BF93:BF99" si="5">IF(N93="snížená",J93,0)</f>
        <v>0</v>
      </c>
      <c r="BG93" s="139">
        <f t="shared" ref="BG93:BG99" si="6">IF(N93="zákl. přenesená",J93,0)</f>
        <v>0</v>
      </c>
      <c r="BH93" s="139">
        <f t="shared" ref="BH93:BH99" si="7">IF(N93="sníž. přenesená",J93,0)</f>
        <v>0</v>
      </c>
      <c r="BI93" s="139">
        <f t="shared" ref="BI93:BI99" si="8">IF(N93="nulová",J93,0)</f>
        <v>0</v>
      </c>
      <c r="BJ93" s="15" t="s">
        <v>79</v>
      </c>
      <c r="BK93" s="139">
        <f t="shared" ref="BK93:BK99" si="9">ROUND(I93*H93,2)</f>
        <v>17976.28</v>
      </c>
      <c r="BL93" s="15" t="s">
        <v>161</v>
      </c>
      <c r="BM93" s="138" t="s">
        <v>81</v>
      </c>
    </row>
    <row r="94" spans="2:65" s="1" customFormat="1" ht="16.5" customHeight="1">
      <c r="B94" s="125"/>
      <c r="C94" s="126" t="s">
        <v>81</v>
      </c>
      <c r="D94" s="126" t="s">
        <v>156</v>
      </c>
      <c r="E94" s="127" t="s">
        <v>2530</v>
      </c>
      <c r="F94" s="128" t="s">
        <v>414</v>
      </c>
      <c r="G94" s="129" t="s">
        <v>415</v>
      </c>
      <c r="H94" s="130">
        <v>1</v>
      </c>
      <c r="I94" s="131">
        <v>3100.5122999999999</v>
      </c>
      <c r="J94" s="132">
        <f t="shared" si="0"/>
        <v>3100.51</v>
      </c>
      <c r="K94" s="128" t="s">
        <v>3</v>
      </c>
      <c r="L94" s="133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160</v>
      </c>
      <c r="AT94" s="138" t="s">
        <v>156</v>
      </c>
      <c r="AU94" s="138" t="s">
        <v>81</v>
      </c>
      <c r="AY94" s="15" t="s">
        <v>153</v>
      </c>
      <c r="BE94" s="139">
        <f t="shared" si="4"/>
        <v>3100.51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5" t="s">
        <v>79</v>
      </c>
      <c r="BK94" s="139">
        <f t="shared" si="9"/>
        <v>3100.51</v>
      </c>
      <c r="BL94" s="15" t="s">
        <v>161</v>
      </c>
      <c r="BM94" s="138" t="s">
        <v>161</v>
      </c>
    </row>
    <row r="95" spans="2:65" s="1" customFormat="1" ht="16.5" customHeight="1">
      <c r="B95" s="125"/>
      <c r="C95" s="126" t="s">
        <v>167</v>
      </c>
      <c r="D95" s="126" t="s">
        <v>156</v>
      </c>
      <c r="E95" s="127" t="s">
        <v>2531</v>
      </c>
      <c r="F95" s="128" t="s">
        <v>417</v>
      </c>
      <c r="G95" s="129" t="s">
        <v>415</v>
      </c>
      <c r="H95" s="130">
        <v>1</v>
      </c>
      <c r="I95" s="131">
        <v>1123.5575999999999</v>
      </c>
      <c r="J95" s="132">
        <f t="shared" si="0"/>
        <v>1123.56</v>
      </c>
      <c r="K95" s="128" t="s">
        <v>3</v>
      </c>
      <c r="L95" s="133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si="4"/>
        <v>1123.56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5" t="s">
        <v>79</v>
      </c>
      <c r="BK95" s="139">
        <f t="shared" si="9"/>
        <v>1123.56</v>
      </c>
      <c r="BL95" s="15" t="s">
        <v>161</v>
      </c>
      <c r="BM95" s="138" t="s">
        <v>178</v>
      </c>
    </row>
    <row r="96" spans="2:65" s="1" customFormat="1" ht="16.5" customHeight="1">
      <c r="B96" s="125"/>
      <c r="C96" s="126" t="s">
        <v>161</v>
      </c>
      <c r="D96" s="126" t="s">
        <v>156</v>
      </c>
      <c r="E96" s="127" t="s">
        <v>2532</v>
      </c>
      <c r="F96" s="128" t="s">
        <v>419</v>
      </c>
      <c r="G96" s="129" t="s">
        <v>415</v>
      </c>
      <c r="H96" s="130">
        <v>1</v>
      </c>
      <c r="I96" s="131">
        <v>525.70567499999993</v>
      </c>
      <c r="J96" s="132">
        <f t="shared" si="0"/>
        <v>525.71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525.71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525.71</v>
      </c>
      <c r="BL96" s="15" t="s">
        <v>161</v>
      </c>
      <c r="BM96" s="138" t="s">
        <v>160</v>
      </c>
    </row>
    <row r="97" spans="2:65" s="1" customFormat="1" ht="16.5" customHeight="1">
      <c r="B97" s="125"/>
      <c r="C97" s="126" t="s">
        <v>174</v>
      </c>
      <c r="D97" s="126" t="s">
        <v>156</v>
      </c>
      <c r="E97" s="127" t="s">
        <v>2533</v>
      </c>
      <c r="F97" s="128" t="s">
        <v>421</v>
      </c>
      <c r="G97" s="129" t="s">
        <v>360</v>
      </c>
      <c r="H97" s="130">
        <v>12</v>
      </c>
      <c r="I97" s="131">
        <v>70.99190999999999</v>
      </c>
      <c r="J97" s="132">
        <f t="shared" si="0"/>
        <v>851.9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851.9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851.9</v>
      </c>
      <c r="BL97" s="15" t="s">
        <v>161</v>
      </c>
      <c r="BM97" s="138" t="s">
        <v>193</v>
      </c>
    </row>
    <row r="98" spans="2:65" s="1" customFormat="1" ht="16.5" customHeight="1">
      <c r="B98" s="125"/>
      <c r="C98" s="126" t="s">
        <v>178</v>
      </c>
      <c r="D98" s="126" t="s">
        <v>156</v>
      </c>
      <c r="E98" s="127" t="s">
        <v>2534</v>
      </c>
      <c r="F98" s="128" t="s">
        <v>423</v>
      </c>
      <c r="G98" s="129" t="s">
        <v>360</v>
      </c>
      <c r="H98" s="130">
        <v>15</v>
      </c>
      <c r="I98" s="131">
        <v>125.0535</v>
      </c>
      <c r="J98" s="132">
        <f t="shared" si="0"/>
        <v>1875.8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1875.8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1875.8</v>
      </c>
      <c r="BL98" s="15" t="s">
        <v>161</v>
      </c>
      <c r="BM98" s="138" t="s">
        <v>9</v>
      </c>
    </row>
    <row r="99" spans="2:65" s="1" customFormat="1" ht="16.5" customHeight="1">
      <c r="B99" s="125"/>
      <c r="C99" s="126" t="s">
        <v>182</v>
      </c>
      <c r="D99" s="126" t="s">
        <v>156</v>
      </c>
      <c r="E99" s="127" t="s">
        <v>2535</v>
      </c>
      <c r="F99" s="128" t="s">
        <v>425</v>
      </c>
      <c r="G99" s="129" t="s">
        <v>360</v>
      </c>
      <c r="H99" s="130">
        <v>6</v>
      </c>
      <c r="I99" s="131">
        <v>206.81924999999998</v>
      </c>
      <c r="J99" s="132">
        <f t="shared" si="0"/>
        <v>1240.92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1240.92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1240.92</v>
      </c>
      <c r="BL99" s="15" t="s">
        <v>161</v>
      </c>
      <c r="BM99" s="138" t="s">
        <v>208</v>
      </c>
    </row>
    <row r="100" spans="2:65" s="11" customFormat="1" ht="22.9" customHeight="1">
      <c r="B100" s="113"/>
      <c r="D100" s="114" t="s">
        <v>70</v>
      </c>
      <c r="E100" s="123" t="s">
        <v>426</v>
      </c>
      <c r="F100" s="123" t="s">
        <v>2536</v>
      </c>
      <c r="I100" s="116"/>
      <c r="J100" s="124">
        <f>BK100</f>
        <v>288572.88</v>
      </c>
      <c r="L100" s="113"/>
      <c r="M100" s="118"/>
      <c r="P100" s="119">
        <f>SUM(P101:P156)</f>
        <v>0</v>
      </c>
      <c r="R100" s="119">
        <f>SUM(R101:R156)</f>
        <v>0</v>
      </c>
      <c r="T100" s="120">
        <f>SUM(T101:T156)</f>
        <v>0</v>
      </c>
      <c r="AR100" s="114" t="s">
        <v>79</v>
      </c>
      <c r="AT100" s="121" t="s">
        <v>70</v>
      </c>
      <c r="AU100" s="121" t="s">
        <v>79</v>
      </c>
      <c r="AY100" s="114" t="s">
        <v>153</v>
      </c>
      <c r="BK100" s="122">
        <f>SUM(BK101:BK156)</f>
        <v>288572.88</v>
      </c>
    </row>
    <row r="101" spans="2:65" s="1" customFormat="1" ht="16.5" customHeight="1">
      <c r="B101" s="125"/>
      <c r="C101" s="126" t="s">
        <v>160</v>
      </c>
      <c r="D101" s="126" t="s">
        <v>156</v>
      </c>
      <c r="E101" s="127" t="s">
        <v>2537</v>
      </c>
      <c r="F101" s="128" t="s">
        <v>438</v>
      </c>
      <c r="G101" s="129" t="s">
        <v>159</v>
      </c>
      <c r="H101" s="130">
        <v>1</v>
      </c>
      <c r="I101" s="131">
        <v>11554.183459499998</v>
      </c>
      <c r="J101" s="132">
        <f t="shared" ref="J101:J132" si="10">ROUND(I101*H101,2)</f>
        <v>11554.18</v>
      </c>
      <c r="K101" s="128" t="s">
        <v>3</v>
      </c>
      <c r="L101" s="133"/>
      <c r="M101" s="134" t="s">
        <v>3</v>
      </c>
      <c r="N101" s="135" t="s">
        <v>42</v>
      </c>
      <c r="P101" s="136">
        <f t="shared" ref="P101:P132" si="11">O101*H101</f>
        <v>0</v>
      </c>
      <c r="Q101" s="136">
        <v>0</v>
      </c>
      <c r="R101" s="136">
        <f t="shared" ref="R101:R132" si="12">Q101*H101</f>
        <v>0</v>
      </c>
      <c r="S101" s="136">
        <v>0</v>
      </c>
      <c r="T101" s="137">
        <f t="shared" ref="T101:T132" si="13">S101*H101</f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ref="BE101:BE132" si="14">IF(N101="základní",J101,0)</f>
        <v>11554.18</v>
      </c>
      <c r="BF101" s="139">
        <f t="shared" ref="BF101:BF132" si="15">IF(N101="snížená",J101,0)</f>
        <v>0</v>
      </c>
      <c r="BG101" s="139">
        <f t="shared" ref="BG101:BG132" si="16">IF(N101="zákl. přenesená",J101,0)</f>
        <v>0</v>
      </c>
      <c r="BH101" s="139">
        <f t="shared" ref="BH101:BH132" si="17">IF(N101="sníž. přenesená",J101,0)</f>
        <v>0</v>
      </c>
      <c r="BI101" s="139">
        <f t="shared" ref="BI101:BI132" si="18">IF(N101="nulová",J101,0)</f>
        <v>0</v>
      </c>
      <c r="BJ101" s="15" t="s">
        <v>79</v>
      </c>
      <c r="BK101" s="139">
        <f t="shared" ref="BK101:BK132" si="19">ROUND(I101*H101,2)</f>
        <v>11554.18</v>
      </c>
      <c r="BL101" s="15" t="s">
        <v>161</v>
      </c>
      <c r="BM101" s="138" t="s">
        <v>217</v>
      </c>
    </row>
    <row r="102" spans="2:65" s="1" customFormat="1" ht="16.5" customHeight="1">
      <c r="B102" s="125"/>
      <c r="C102" s="126" t="s">
        <v>189</v>
      </c>
      <c r="D102" s="126" t="s">
        <v>156</v>
      </c>
      <c r="E102" s="127" t="s">
        <v>2538</v>
      </c>
      <c r="F102" s="128" t="s">
        <v>2539</v>
      </c>
      <c r="G102" s="129" t="s">
        <v>3</v>
      </c>
      <c r="H102" s="130">
        <v>1</v>
      </c>
      <c r="I102" s="131">
        <v>3033.0379695000001</v>
      </c>
      <c r="J102" s="132">
        <f t="shared" si="10"/>
        <v>3033.04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14"/>
        <v>3033.04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5" t="s">
        <v>79</v>
      </c>
      <c r="BK102" s="139">
        <f t="shared" si="19"/>
        <v>3033.04</v>
      </c>
      <c r="BL102" s="15" t="s">
        <v>161</v>
      </c>
      <c r="BM102" s="138" t="s">
        <v>223</v>
      </c>
    </row>
    <row r="103" spans="2:65" s="1" customFormat="1" ht="16.5" customHeight="1">
      <c r="B103" s="125"/>
      <c r="C103" s="126" t="s">
        <v>193</v>
      </c>
      <c r="D103" s="126" t="s">
        <v>156</v>
      </c>
      <c r="E103" s="127" t="s">
        <v>2540</v>
      </c>
      <c r="F103" s="128" t="s">
        <v>2541</v>
      </c>
      <c r="G103" s="129" t="s">
        <v>159</v>
      </c>
      <c r="H103" s="130">
        <v>1</v>
      </c>
      <c r="I103" s="131">
        <v>404.32682399999999</v>
      </c>
      <c r="J103" s="132">
        <f t="shared" si="10"/>
        <v>404.33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14"/>
        <v>404.33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5" t="s">
        <v>79</v>
      </c>
      <c r="BK103" s="139">
        <f t="shared" si="19"/>
        <v>404.33</v>
      </c>
      <c r="BL103" s="15" t="s">
        <v>161</v>
      </c>
      <c r="BM103" s="138" t="s">
        <v>229</v>
      </c>
    </row>
    <row r="104" spans="2:65" s="1" customFormat="1" ht="16.5" customHeight="1">
      <c r="B104" s="125"/>
      <c r="C104" s="126" t="s">
        <v>197</v>
      </c>
      <c r="D104" s="126" t="s">
        <v>156</v>
      </c>
      <c r="E104" s="127" t="s">
        <v>2542</v>
      </c>
      <c r="F104" s="128" t="s">
        <v>440</v>
      </c>
      <c r="G104" s="129" t="s">
        <v>159</v>
      </c>
      <c r="H104" s="130">
        <v>1</v>
      </c>
      <c r="I104" s="131">
        <v>153.91200000000001</v>
      </c>
      <c r="J104" s="132">
        <f t="shared" si="10"/>
        <v>153.91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14"/>
        <v>153.91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5" t="s">
        <v>79</v>
      </c>
      <c r="BK104" s="139">
        <f t="shared" si="19"/>
        <v>153.91</v>
      </c>
      <c r="BL104" s="15" t="s">
        <v>161</v>
      </c>
      <c r="BM104" s="138" t="s">
        <v>235</v>
      </c>
    </row>
    <row r="105" spans="2:65" s="1" customFormat="1" ht="16.5" customHeight="1">
      <c r="B105" s="125"/>
      <c r="C105" s="126" t="s">
        <v>9</v>
      </c>
      <c r="D105" s="126" t="s">
        <v>156</v>
      </c>
      <c r="E105" s="127" t="s">
        <v>2543</v>
      </c>
      <c r="F105" s="128" t="s">
        <v>442</v>
      </c>
      <c r="G105" s="129" t="s">
        <v>159</v>
      </c>
      <c r="H105" s="130">
        <v>3</v>
      </c>
      <c r="I105" s="131">
        <v>31.263375</v>
      </c>
      <c r="J105" s="132">
        <f t="shared" si="10"/>
        <v>93.79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14"/>
        <v>93.79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5" t="s">
        <v>79</v>
      </c>
      <c r="BK105" s="139">
        <f t="shared" si="19"/>
        <v>93.79</v>
      </c>
      <c r="BL105" s="15" t="s">
        <v>161</v>
      </c>
      <c r="BM105" s="138" t="s">
        <v>243</v>
      </c>
    </row>
    <row r="106" spans="2:65" s="1" customFormat="1" ht="16.5" customHeight="1">
      <c r="B106" s="125"/>
      <c r="C106" s="126" t="s">
        <v>204</v>
      </c>
      <c r="D106" s="126" t="s">
        <v>156</v>
      </c>
      <c r="E106" s="127" t="s">
        <v>2544</v>
      </c>
      <c r="F106" s="128" t="s">
        <v>448</v>
      </c>
      <c r="G106" s="129" t="s">
        <v>159</v>
      </c>
      <c r="H106" s="130">
        <v>1</v>
      </c>
      <c r="I106" s="131">
        <v>3569.0076509999999</v>
      </c>
      <c r="J106" s="132">
        <f t="shared" si="10"/>
        <v>3569.01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3569.01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3569.01</v>
      </c>
      <c r="BL106" s="15" t="s">
        <v>161</v>
      </c>
      <c r="BM106" s="138" t="s">
        <v>2545</v>
      </c>
    </row>
    <row r="107" spans="2:65" s="1" customFormat="1" ht="16.5" customHeight="1">
      <c r="B107" s="125"/>
      <c r="C107" s="126" t="s">
        <v>208</v>
      </c>
      <c r="D107" s="126" t="s">
        <v>156</v>
      </c>
      <c r="E107" s="127" t="s">
        <v>2546</v>
      </c>
      <c r="F107" s="128" t="s">
        <v>451</v>
      </c>
      <c r="G107" s="129" t="s">
        <v>159</v>
      </c>
      <c r="H107" s="130">
        <v>1</v>
      </c>
      <c r="I107" s="131">
        <v>432.8775</v>
      </c>
      <c r="J107" s="132">
        <f t="shared" si="10"/>
        <v>432.88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432.88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432.88</v>
      </c>
      <c r="BL107" s="15" t="s">
        <v>161</v>
      </c>
      <c r="BM107" s="138" t="s">
        <v>2547</v>
      </c>
    </row>
    <row r="108" spans="2:65" s="1" customFormat="1" ht="16.5" customHeight="1">
      <c r="B108" s="125"/>
      <c r="C108" s="126" t="s">
        <v>214</v>
      </c>
      <c r="D108" s="126" t="s">
        <v>156</v>
      </c>
      <c r="E108" s="127" t="s">
        <v>2548</v>
      </c>
      <c r="F108" s="128" t="s">
        <v>1365</v>
      </c>
      <c r="G108" s="129" t="s">
        <v>159</v>
      </c>
      <c r="H108" s="130">
        <v>2</v>
      </c>
      <c r="I108" s="131">
        <v>616.29250649999994</v>
      </c>
      <c r="J108" s="132">
        <f t="shared" si="10"/>
        <v>1232.5899999999999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1232.5899999999999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1232.5899999999999</v>
      </c>
      <c r="BL108" s="15" t="s">
        <v>161</v>
      </c>
      <c r="BM108" s="138" t="s">
        <v>2549</v>
      </c>
    </row>
    <row r="109" spans="2:65" s="1" customFormat="1" ht="16.5" customHeight="1">
      <c r="B109" s="125"/>
      <c r="C109" s="126" t="s">
        <v>217</v>
      </c>
      <c r="D109" s="126" t="s">
        <v>156</v>
      </c>
      <c r="E109" s="127" t="s">
        <v>2550</v>
      </c>
      <c r="F109" s="128" t="s">
        <v>463</v>
      </c>
      <c r="G109" s="129" t="s">
        <v>159</v>
      </c>
      <c r="H109" s="130">
        <v>2</v>
      </c>
      <c r="I109" s="131">
        <v>183.73245</v>
      </c>
      <c r="J109" s="132">
        <f t="shared" si="10"/>
        <v>367.46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367.46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367.46</v>
      </c>
      <c r="BL109" s="15" t="s">
        <v>161</v>
      </c>
      <c r="BM109" s="138" t="s">
        <v>2551</v>
      </c>
    </row>
    <row r="110" spans="2:65" s="1" customFormat="1" ht="16.5" customHeight="1">
      <c r="B110" s="125"/>
      <c r="C110" s="126" t="s">
        <v>220</v>
      </c>
      <c r="D110" s="126" t="s">
        <v>156</v>
      </c>
      <c r="E110" s="127" t="s">
        <v>2552</v>
      </c>
      <c r="F110" s="128" t="s">
        <v>466</v>
      </c>
      <c r="G110" s="129" t="s">
        <v>159</v>
      </c>
      <c r="H110" s="130">
        <v>1</v>
      </c>
      <c r="I110" s="131">
        <v>252.0309</v>
      </c>
      <c r="J110" s="132">
        <f t="shared" si="10"/>
        <v>252.03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252.03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252.03</v>
      </c>
      <c r="BL110" s="15" t="s">
        <v>161</v>
      </c>
      <c r="BM110" s="138" t="s">
        <v>2553</v>
      </c>
    </row>
    <row r="111" spans="2:65" s="1" customFormat="1" ht="16.5" customHeight="1">
      <c r="B111" s="125"/>
      <c r="C111" s="126" t="s">
        <v>223</v>
      </c>
      <c r="D111" s="126" t="s">
        <v>156</v>
      </c>
      <c r="E111" s="127" t="s">
        <v>2554</v>
      </c>
      <c r="F111" s="128" t="s">
        <v>469</v>
      </c>
      <c r="G111" s="129" t="s">
        <v>159</v>
      </c>
      <c r="H111" s="130">
        <v>1</v>
      </c>
      <c r="I111" s="131">
        <v>452.11649999999997</v>
      </c>
      <c r="J111" s="132">
        <f t="shared" si="10"/>
        <v>452.12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452.12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452.12</v>
      </c>
      <c r="BL111" s="15" t="s">
        <v>161</v>
      </c>
      <c r="BM111" s="138" t="s">
        <v>2555</v>
      </c>
    </row>
    <row r="112" spans="2:65" s="1" customFormat="1" ht="16.5" customHeight="1">
      <c r="B112" s="125"/>
      <c r="C112" s="126" t="s">
        <v>226</v>
      </c>
      <c r="D112" s="126" t="s">
        <v>156</v>
      </c>
      <c r="E112" s="127" t="s">
        <v>2556</v>
      </c>
      <c r="F112" s="128" t="s">
        <v>472</v>
      </c>
      <c r="G112" s="129" t="s">
        <v>159</v>
      </c>
      <c r="H112" s="130">
        <v>1</v>
      </c>
      <c r="I112" s="131">
        <v>168.34125</v>
      </c>
      <c r="J112" s="132">
        <f t="shared" si="10"/>
        <v>168.34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168.34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168.34</v>
      </c>
      <c r="BL112" s="15" t="s">
        <v>161</v>
      </c>
      <c r="BM112" s="138" t="s">
        <v>2557</v>
      </c>
    </row>
    <row r="113" spans="2:65" s="1" customFormat="1" ht="16.5" customHeight="1">
      <c r="B113" s="125"/>
      <c r="C113" s="126" t="s">
        <v>229</v>
      </c>
      <c r="D113" s="126" t="s">
        <v>156</v>
      </c>
      <c r="E113" s="127" t="s">
        <v>2558</v>
      </c>
      <c r="F113" s="128" t="s">
        <v>2312</v>
      </c>
      <c r="G113" s="129" t="s">
        <v>159</v>
      </c>
      <c r="H113" s="130">
        <v>1</v>
      </c>
      <c r="I113" s="131">
        <v>1010.8651574999999</v>
      </c>
      <c r="J113" s="132">
        <f t="shared" si="10"/>
        <v>1010.87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1010.87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1010.87</v>
      </c>
      <c r="BL113" s="15" t="s">
        <v>161</v>
      </c>
      <c r="BM113" s="138" t="s">
        <v>2559</v>
      </c>
    </row>
    <row r="114" spans="2:65" s="1" customFormat="1" ht="16.5" customHeight="1">
      <c r="B114" s="125"/>
      <c r="C114" s="126" t="s">
        <v>8</v>
      </c>
      <c r="D114" s="126" t="s">
        <v>156</v>
      </c>
      <c r="E114" s="127" t="s">
        <v>2560</v>
      </c>
      <c r="F114" s="128" t="s">
        <v>2561</v>
      </c>
      <c r="G114" s="129" t="s">
        <v>159</v>
      </c>
      <c r="H114" s="130">
        <v>1</v>
      </c>
      <c r="I114" s="131">
        <v>1934.0004750000001</v>
      </c>
      <c r="J114" s="132">
        <f t="shared" si="10"/>
        <v>1934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1934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1934</v>
      </c>
      <c r="BL114" s="15" t="s">
        <v>161</v>
      </c>
      <c r="BM114" s="138" t="s">
        <v>2562</v>
      </c>
    </row>
    <row r="115" spans="2:65" s="1" customFormat="1" ht="16.5" customHeight="1">
      <c r="B115" s="125"/>
      <c r="C115" s="126" t="s">
        <v>235</v>
      </c>
      <c r="D115" s="126" t="s">
        <v>156</v>
      </c>
      <c r="E115" s="127" t="s">
        <v>2563</v>
      </c>
      <c r="F115" s="128" t="s">
        <v>1059</v>
      </c>
      <c r="G115" s="129" t="s">
        <v>159</v>
      </c>
      <c r="H115" s="130">
        <v>2</v>
      </c>
      <c r="I115" s="131">
        <v>9243.9547199999997</v>
      </c>
      <c r="J115" s="132">
        <f t="shared" si="10"/>
        <v>18487.91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18487.91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18487.91</v>
      </c>
      <c r="BL115" s="15" t="s">
        <v>161</v>
      </c>
      <c r="BM115" s="138" t="s">
        <v>2564</v>
      </c>
    </row>
    <row r="116" spans="2:65" s="1" customFormat="1" ht="24.2" customHeight="1">
      <c r="B116" s="125"/>
      <c r="C116" s="126" t="s">
        <v>239</v>
      </c>
      <c r="D116" s="126" t="s">
        <v>156</v>
      </c>
      <c r="E116" s="127" t="s">
        <v>2565</v>
      </c>
      <c r="F116" s="128" t="s">
        <v>507</v>
      </c>
      <c r="G116" s="129" t="s">
        <v>159</v>
      </c>
      <c r="H116" s="130">
        <v>4</v>
      </c>
      <c r="I116" s="131">
        <v>10783.574934</v>
      </c>
      <c r="J116" s="132">
        <f t="shared" si="10"/>
        <v>43134.3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43134.3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43134.3</v>
      </c>
      <c r="BL116" s="15" t="s">
        <v>161</v>
      </c>
      <c r="BM116" s="138" t="s">
        <v>2566</v>
      </c>
    </row>
    <row r="117" spans="2:65" s="1" customFormat="1" ht="16.5" customHeight="1">
      <c r="B117" s="125"/>
      <c r="C117" s="126" t="s">
        <v>243</v>
      </c>
      <c r="D117" s="126" t="s">
        <v>156</v>
      </c>
      <c r="E117" s="127" t="s">
        <v>2567</v>
      </c>
      <c r="F117" s="128" t="s">
        <v>510</v>
      </c>
      <c r="G117" s="129" t="s">
        <v>159</v>
      </c>
      <c r="H117" s="130">
        <v>6</v>
      </c>
      <c r="I117" s="131">
        <v>4242.5073239999992</v>
      </c>
      <c r="J117" s="132">
        <f t="shared" si="10"/>
        <v>25455.040000000001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25455.040000000001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25455.040000000001</v>
      </c>
      <c r="BL117" s="15" t="s">
        <v>161</v>
      </c>
      <c r="BM117" s="138" t="s">
        <v>2568</v>
      </c>
    </row>
    <row r="118" spans="2:65" s="1" customFormat="1" ht="16.5" customHeight="1">
      <c r="B118" s="125"/>
      <c r="C118" s="126" t="s">
        <v>247</v>
      </c>
      <c r="D118" s="126" t="s">
        <v>156</v>
      </c>
      <c r="E118" s="127" t="s">
        <v>2569</v>
      </c>
      <c r="F118" s="128" t="s">
        <v>550</v>
      </c>
      <c r="G118" s="129" t="s">
        <v>159</v>
      </c>
      <c r="H118" s="130">
        <v>1</v>
      </c>
      <c r="I118" s="131">
        <v>1795.1526120000001</v>
      </c>
      <c r="J118" s="132">
        <f t="shared" si="10"/>
        <v>1795.15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1795.15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1795.15</v>
      </c>
      <c r="BL118" s="15" t="s">
        <v>161</v>
      </c>
      <c r="BM118" s="138" t="s">
        <v>389</v>
      </c>
    </row>
    <row r="119" spans="2:65" s="1" customFormat="1" ht="16.5" customHeight="1">
      <c r="B119" s="125"/>
      <c r="C119" s="126" t="s">
        <v>251</v>
      </c>
      <c r="D119" s="126" t="s">
        <v>156</v>
      </c>
      <c r="E119" s="127" t="s">
        <v>2570</v>
      </c>
      <c r="F119" s="128" t="s">
        <v>553</v>
      </c>
      <c r="G119" s="129" t="s">
        <v>159</v>
      </c>
      <c r="H119" s="130">
        <v>2</v>
      </c>
      <c r="I119" s="131">
        <v>575.24609999999996</v>
      </c>
      <c r="J119" s="132">
        <f t="shared" si="10"/>
        <v>1150.49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1150.49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1150.49</v>
      </c>
      <c r="BL119" s="15" t="s">
        <v>161</v>
      </c>
      <c r="BM119" s="138" t="s">
        <v>605</v>
      </c>
    </row>
    <row r="120" spans="2:65" s="1" customFormat="1" ht="16.5" customHeight="1">
      <c r="B120" s="125"/>
      <c r="C120" s="126" t="s">
        <v>255</v>
      </c>
      <c r="D120" s="126" t="s">
        <v>156</v>
      </c>
      <c r="E120" s="127" t="s">
        <v>2571</v>
      </c>
      <c r="F120" s="128" t="s">
        <v>556</v>
      </c>
      <c r="G120" s="129" t="s">
        <v>159</v>
      </c>
      <c r="H120" s="130">
        <v>1</v>
      </c>
      <c r="I120" s="131">
        <v>2873.8641029999999</v>
      </c>
      <c r="J120" s="132">
        <f t="shared" si="10"/>
        <v>2873.86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2873.86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2873.86</v>
      </c>
      <c r="BL120" s="15" t="s">
        <v>161</v>
      </c>
      <c r="BM120" s="138" t="s">
        <v>392</v>
      </c>
    </row>
    <row r="121" spans="2:65" s="1" customFormat="1" ht="16.5" customHeight="1">
      <c r="B121" s="125"/>
      <c r="C121" s="126" t="s">
        <v>259</v>
      </c>
      <c r="D121" s="126" t="s">
        <v>156</v>
      </c>
      <c r="E121" s="127" t="s">
        <v>2572</v>
      </c>
      <c r="F121" s="128" t="s">
        <v>562</v>
      </c>
      <c r="G121" s="129" t="s">
        <v>159</v>
      </c>
      <c r="H121" s="130">
        <v>1</v>
      </c>
      <c r="I121" s="131">
        <v>961.94999999999993</v>
      </c>
      <c r="J121" s="132">
        <f t="shared" si="10"/>
        <v>961.95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961.95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961.95</v>
      </c>
      <c r="BL121" s="15" t="s">
        <v>161</v>
      </c>
      <c r="BM121" s="138" t="s">
        <v>396</v>
      </c>
    </row>
    <row r="122" spans="2:65" s="1" customFormat="1" ht="16.5" customHeight="1">
      <c r="B122" s="125"/>
      <c r="C122" s="126" t="s">
        <v>263</v>
      </c>
      <c r="D122" s="126" t="s">
        <v>156</v>
      </c>
      <c r="E122" s="127" t="s">
        <v>2573</v>
      </c>
      <c r="F122" s="128" t="s">
        <v>564</v>
      </c>
      <c r="G122" s="129" t="s">
        <v>159</v>
      </c>
      <c r="H122" s="130">
        <v>1</v>
      </c>
      <c r="I122" s="131">
        <v>240.48749999999998</v>
      </c>
      <c r="J122" s="132">
        <f t="shared" si="10"/>
        <v>240.49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240.49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240.49</v>
      </c>
      <c r="BL122" s="15" t="s">
        <v>161</v>
      </c>
      <c r="BM122" s="138" t="s">
        <v>615</v>
      </c>
    </row>
    <row r="123" spans="2:65" s="1" customFormat="1" ht="16.5" customHeight="1">
      <c r="B123" s="125"/>
      <c r="C123" s="126" t="s">
        <v>267</v>
      </c>
      <c r="D123" s="126" t="s">
        <v>156</v>
      </c>
      <c r="E123" s="127" t="s">
        <v>2574</v>
      </c>
      <c r="F123" s="128" t="s">
        <v>566</v>
      </c>
      <c r="G123" s="129" t="s">
        <v>159</v>
      </c>
      <c r="H123" s="130">
        <v>15</v>
      </c>
      <c r="I123" s="131">
        <v>115.222371</v>
      </c>
      <c r="J123" s="132">
        <f t="shared" si="10"/>
        <v>1728.34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1728.34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1728.34</v>
      </c>
      <c r="BL123" s="15" t="s">
        <v>161</v>
      </c>
      <c r="BM123" s="138" t="s">
        <v>619</v>
      </c>
    </row>
    <row r="124" spans="2:65" s="1" customFormat="1" ht="16.5" customHeight="1">
      <c r="B124" s="125"/>
      <c r="C124" s="126" t="s">
        <v>271</v>
      </c>
      <c r="D124" s="126" t="s">
        <v>156</v>
      </c>
      <c r="E124" s="127" t="s">
        <v>2575</v>
      </c>
      <c r="F124" s="128" t="s">
        <v>568</v>
      </c>
      <c r="G124" s="129" t="s">
        <v>159</v>
      </c>
      <c r="H124" s="130">
        <v>15</v>
      </c>
      <c r="I124" s="131">
        <v>2.4914504999999996</v>
      </c>
      <c r="J124" s="132">
        <f t="shared" si="10"/>
        <v>37.369999999999997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37.369999999999997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37.369999999999997</v>
      </c>
      <c r="BL124" s="15" t="s">
        <v>161</v>
      </c>
      <c r="BM124" s="138" t="s">
        <v>623</v>
      </c>
    </row>
    <row r="125" spans="2:65" s="1" customFormat="1" ht="16.5" customHeight="1">
      <c r="B125" s="125"/>
      <c r="C125" s="126" t="s">
        <v>275</v>
      </c>
      <c r="D125" s="126" t="s">
        <v>156</v>
      </c>
      <c r="E125" s="127" t="s">
        <v>2576</v>
      </c>
      <c r="F125" s="128" t="s">
        <v>570</v>
      </c>
      <c r="G125" s="129" t="s">
        <v>159</v>
      </c>
      <c r="H125" s="130">
        <v>2</v>
      </c>
      <c r="I125" s="131">
        <v>600.88206749999995</v>
      </c>
      <c r="J125" s="132">
        <f t="shared" si="10"/>
        <v>1201.76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1201.76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1201.76</v>
      </c>
      <c r="BL125" s="15" t="s">
        <v>161</v>
      </c>
      <c r="BM125" s="138" t="s">
        <v>627</v>
      </c>
    </row>
    <row r="126" spans="2:65" s="1" customFormat="1" ht="16.5" customHeight="1">
      <c r="B126" s="125"/>
      <c r="C126" s="126" t="s">
        <v>279</v>
      </c>
      <c r="D126" s="126" t="s">
        <v>156</v>
      </c>
      <c r="E126" s="127" t="s">
        <v>2577</v>
      </c>
      <c r="F126" s="128" t="s">
        <v>572</v>
      </c>
      <c r="G126" s="129" t="s">
        <v>159</v>
      </c>
      <c r="H126" s="130">
        <v>1</v>
      </c>
      <c r="I126" s="131">
        <v>3843.8079074999996</v>
      </c>
      <c r="J126" s="132">
        <f t="shared" si="10"/>
        <v>3843.81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3843.81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3843.81</v>
      </c>
      <c r="BL126" s="15" t="s">
        <v>161</v>
      </c>
      <c r="BM126" s="138" t="s">
        <v>631</v>
      </c>
    </row>
    <row r="127" spans="2:65" s="1" customFormat="1" ht="16.5" customHeight="1">
      <c r="B127" s="125"/>
      <c r="C127" s="126" t="s">
        <v>283</v>
      </c>
      <c r="D127" s="126" t="s">
        <v>156</v>
      </c>
      <c r="E127" s="127" t="s">
        <v>2578</v>
      </c>
      <c r="F127" s="128" t="s">
        <v>574</v>
      </c>
      <c r="G127" s="129" t="s">
        <v>159</v>
      </c>
      <c r="H127" s="130">
        <v>2</v>
      </c>
      <c r="I127" s="131">
        <v>907.11884999999995</v>
      </c>
      <c r="J127" s="132">
        <f t="shared" si="10"/>
        <v>1814.24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1814.24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1814.24</v>
      </c>
      <c r="BL127" s="15" t="s">
        <v>161</v>
      </c>
      <c r="BM127" s="138" t="s">
        <v>634</v>
      </c>
    </row>
    <row r="128" spans="2:65" s="1" customFormat="1" ht="16.5" customHeight="1">
      <c r="B128" s="125"/>
      <c r="C128" s="126" t="s">
        <v>287</v>
      </c>
      <c r="D128" s="126" t="s">
        <v>156</v>
      </c>
      <c r="E128" s="127" t="s">
        <v>2579</v>
      </c>
      <c r="F128" s="128" t="s">
        <v>2580</v>
      </c>
      <c r="G128" s="129" t="s">
        <v>159</v>
      </c>
      <c r="H128" s="130">
        <v>1</v>
      </c>
      <c r="I128" s="131">
        <v>3271.9190130000002</v>
      </c>
      <c r="J128" s="132">
        <f t="shared" si="10"/>
        <v>3271.92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3271.92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3271.92</v>
      </c>
      <c r="BL128" s="15" t="s">
        <v>161</v>
      </c>
      <c r="BM128" s="138" t="s">
        <v>638</v>
      </c>
    </row>
    <row r="129" spans="2:65" s="1" customFormat="1" ht="24.2" customHeight="1">
      <c r="B129" s="125"/>
      <c r="C129" s="126" t="s">
        <v>291</v>
      </c>
      <c r="D129" s="126" t="s">
        <v>156</v>
      </c>
      <c r="E129" s="127" t="s">
        <v>2581</v>
      </c>
      <c r="F129" s="128" t="s">
        <v>577</v>
      </c>
      <c r="G129" s="129" t="s">
        <v>159</v>
      </c>
      <c r="H129" s="130">
        <v>1</v>
      </c>
      <c r="I129" s="131">
        <v>5577.3860999999997</v>
      </c>
      <c r="J129" s="132">
        <f t="shared" si="10"/>
        <v>5577.39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5577.39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5577.39</v>
      </c>
      <c r="BL129" s="15" t="s">
        <v>161</v>
      </c>
      <c r="BM129" s="138" t="s">
        <v>642</v>
      </c>
    </row>
    <row r="130" spans="2:65" s="1" customFormat="1" ht="16.5" customHeight="1">
      <c r="B130" s="125"/>
      <c r="C130" s="126" t="s">
        <v>295</v>
      </c>
      <c r="D130" s="126" t="s">
        <v>156</v>
      </c>
      <c r="E130" s="127" t="s">
        <v>2582</v>
      </c>
      <c r="F130" s="128" t="s">
        <v>581</v>
      </c>
      <c r="G130" s="129" t="s">
        <v>159</v>
      </c>
      <c r="H130" s="130">
        <v>1</v>
      </c>
      <c r="I130" s="131">
        <v>1522.76685</v>
      </c>
      <c r="J130" s="132">
        <f t="shared" si="10"/>
        <v>1522.77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1522.77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1522.77</v>
      </c>
      <c r="BL130" s="15" t="s">
        <v>161</v>
      </c>
      <c r="BM130" s="138" t="s">
        <v>873</v>
      </c>
    </row>
    <row r="131" spans="2:65" s="1" customFormat="1" ht="16.5" customHeight="1">
      <c r="B131" s="125"/>
      <c r="C131" s="126" t="s">
        <v>299</v>
      </c>
      <c r="D131" s="126" t="s">
        <v>156</v>
      </c>
      <c r="E131" s="127" t="s">
        <v>2583</v>
      </c>
      <c r="F131" s="128" t="s">
        <v>584</v>
      </c>
      <c r="G131" s="129" t="s">
        <v>159</v>
      </c>
      <c r="H131" s="130">
        <v>1</v>
      </c>
      <c r="I131" s="131">
        <v>1137.98685</v>
      </c>
      <c r="J131" s="132">
        <f t="shared" si="10"/>
        <v>1137.99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1137.99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1137.99</v>
      </c>
      <c r="BL131" s="15" t="s">
        <v>161</v>
      </c>
      <c r="BM131" s="138" t="s">
        <v>881</v>
      </c>
    </row>
    <row r="132" spans="2:65" s="1" customFormat="1" ht="16.5" customHeight="1">
      <c r="B132" s="125"/>
      <c r="C132" s="126" t="s">
        <v>305</v>
      </c>
      <c r="D132" s="126" t="s">
        <v>156</v>
      </c>
      <c r="E132" s="127" t="s">
        <v>2584</v>
      </c>
      <c r="F132" s="128" t="s">
        <v>588</v>
      </c>
      <c r="G132" s="129" t="s">
        <v>159</v>
      </c>
      <c r="H132" s="130">
        <v>39</v>
      </c>
      <c r="I132" s="131">
        <v>237.92871299999999</v>
      </c>
      <c r="J132" s="132">
        <f t="shared" si="10"/>
        <v>9279.2199999999993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9279.2199999999993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9279.2199999999993</v>
      </c>
      <c r="BL132" s="15" t="s">
        <v>161</v>
      </c>
      <c r="BM132" s="138" t="s">
        <v>889</v>
      </c>
    </row>
    <row r="133" spans="2:65" s="1" customFormat="1" ht="16.5" customHeight="1">
      <c r="B133" s="125"/>
      <c r="C133" s="126" t="s">
        <v>308</v>
      </c>
      <c r="D133" s="126" t="s">
        <v>156</v>
      </c>
      <c r="E133" s="127" t="s">
        <v>2585</v>
      </c>
      <c r="F133" s="128" t="s">
        <v>591</v>
      </c>
      <c r="G133" s="129" t="s">
        <v>159</v>
      </c>
      <c r="H133" s="130">
        <v>6</v>
      </c>
      <c r="I133" s="131">
        <v>335.72055</v>
      </c>
      <c r="J133" s="132">
        <f t="shared" ref="J133:J156" si="20">ROUND(I133*H133,2)</f>
        <v>2014.32</v>
      </c>
      <c r="K133" s="128" t="s">
        <v>3</v>
      </c>
      <c r="L133" s="133"/>
      <c r="M133" s="134" t="s">
        <v>3</v>
      </c>
      <c r="N133" s="135" t="s">
        <v>42</v>
      </c>
      <c r="P133" s="136">
        <f t="shared" ref="P133:P156" si="21">O133*H133</f>
        <v>0</v>
      </c>
      <c r="Q133" s="136">
        <v>0</v>
      </c>
      <c r="R133" s="136">
        <f t="shared" ref="R133:R156" si="22">Q133*H133</f>
        <v>0</v>
      </c>
      <c r="S133" s="136">
        <v>0</v>
      </c>
      <c r="T133" s="137">
        <f t="shared" ref="T133:T156" si="23">S133*H133</f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ref="BE133:BE156" si="24">IF(N133="základní",J133,0)</f>
        <v>2014.32</v>
      </c>
      <c r="BF133" s="139">
        <f t="shared" ref="BF133:BF156" si="25">IF(N133="snížená",J133,0)</f>
        <v>0</v>
      </c>
      <c r="BG133" s="139">
        <f t="shared" ref="BG133:BG156" si="26">IF(N133="zákl. přenesená",J133,0)</f>
        <v>0</v>
      </c>
      <c r="BH133" s="139">
        <f t="shared" ref="BH133:BH156" si="27">IF(N133="sníž. přenesená",J133,0)</f>
        <v>0</v>
      </c>
      <c r="BI133" s="139">
        <f t="shared" ref="BI133:BI156" si="28">IF(N133="nulová",J133,0)</f>
        <v>0</v>
      </c>
      <c r="BJ133" s="15" t="s">
        <v>79</v>
      </c>
      <c r="BK133" s="139">
        <f t="shared" ref="BK133:BK156" si="29">ROUND(I133*H133,2)</f>
        <v>2014.32</v>
      </c>
      <c r="BL133" s="15" t="s">
        <v>161</v>
      </c>
      <c r="BM133" s="138" t="s">
        <v>649</v>
      </c>
    </row>
    <row r="134" spans="2:65" s="1" customFormat="1" ht="16.5" customHeight="1">
      <c r="B134" s="125"/>
      <c r="C134" s="126" t="s">
        <v>311</v>
      </c>
      <c r="D134" s="126" t="s">
        <v>156</v>
      </c>
      <c r="E134" s="127" t="s">
        <v>2586</v>
      </c>
      <c r="F134" s="128" t="s">
        <v>595</v>
      </c>
      <c r="G134" s="129" t="s">
        <v>159</v>
      </c>
      <c r="H134" s="130">
        <v>4</v>
      </c>
      <c r="I134" s="131">
        <v>823.57349249999993</v>
      </c>
      <c r="J134" s="132">
        <f t="shared" si="20"/>
        <v>3294.29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24"/>
        <v>3294.29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5" t="s">
        <v>79</v>
      </c>
      <c r="BK134" s="139">
        <f t="shared" si="29"/>
        <v>3294.29</v>
      </c>
      <c r="BL134" s="15" t="s">
        <v>161</v>
      </c>
      <c r="BM134" s="138" t="s">
        <v>653</v>
      </c>
    </row>
    <row r="135" spans="2:65" s="1" customFormat="1" ht="16.5" customHeight="1">
      <c r="B135" s="125"/>
      <c r="C135" s="126" t="s">
        <v>314</v>
      </c>
      <c r="D135" s="126" t="s">
        <v>156</v>
      </c>
      <c r="E135" s="127" t="s">
        <v>2587</v>
      </c>
      <c r="F135" s="128" t="s">
        <v>598</v>
      </c>
      <c r="G135" s="129" t="s">
        <v>159</v>
      </c>
      <c r="H135" s="130">
        <v>3</v>
      </c>
      <c r="I135" s="131">
        <v>226.44302999999999</v>
      </c>
      <c r="J135" s="132">
        <f t="shared" si="20"/>
        <v>679.33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21"/>
        <v>0</v>
      </c>
      <c r="Q135" s="136">
        <v>0</v>
      </c>
      <c r="R135" s="136">
        <f t="shared" si="22"/>
        <v>0</v>
      </c>
      <c r="S135" s="136">
        <v>0</v>
      </c>
      <c r="T135" s="137">
        <f t="shared" si="2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24"/>
        <v>679.33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5" t="s">
        <v>79</v>
      </c>
      <c r="BK135" s="139">
        <f t="shared" si="29"/>
        <v>679.33</v>
      </c>
      <c r="BL135" s="15" t="s">
        <v>161</v>
      </c>
      <c r="BM135" s="138" t="s">
        <v>656</v>
      </c>
    </row>
    <row r="136" spans="2:65" s="1" customFormat="1" ht="16.5" customHeight="1">
      <c r="B136" s="125"/>
      <c r="C136" s="126" t="s">
        <v>317</v>
      </c>
      <c r="D136" s="126" t="s">
        <v>156</v>
      </c>
      <c r="E136" s="127" t="s">
        <v>2588</v>
      </c>
      <c r="F136" s="128" t="s">
        <v>2589</v>
      </c>
      <c r="G136" s="129" t="s">
        <v>3</v>
      </c>
      <c r="H136" s="130">
        <v>3</v>
      </c>
      <c r="I136" s="131">
        <v>72.146249999999995</v>
      </c>
      <c r="J136" s="132">
        <f t="shared" si="20"/>
        <v>216.44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216.44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216.44</v>
      </c>
      <c r="BL136" s="15" t="s">
        <v>161</v>
      </c>
      <c r="BM136" s="138" t="s">
        <v>660</v>
      </c>
    </row>
    <row r="137" spans="2:65" s="1" customFormat="1" ht="16.5" customHeight="1">
      <c r="B137" s="125"/>
      <c r="C137" s="126" t="s">
        <v>320</v>
      </c>
      <c r="D137" s="126" t="s">
        <v>156</v>
      </c>
      <c r="E137" s="127" t="s">
        <v>2590</v>
      </c>
      <c r="F137" s="128" t="s">
        <v>601</v>
      </c>
      <c r="G137" s="129" t="s">
        <v>159</v>
      </c>
      <c r="H137" s="130">
        <v>2</v>
      </c>
      <c r="I137" s="131">
        <v>212.59094999999999</v>
      </c>
      <c r="J137" s="132">
        <f t="shared" si="20"/>
        <v>425.18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21"/>
        <v>0</v>
      </c>
      <c r="Q137" s="136">
        <v>0</v>
      </c>
      <c r="R137" s="136">
        <f t="shared" si="22"/>
        <v>0</v>
      </c>
      <c r="S137" s="136">
        <v>0</v>
      </c>
      <c r="T137" s="137">
        <f t="shared" si="2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24"/>
        <v>425.18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5" t="s">
        <v>79</v>
      </c>
      <c r="BK137" s="139">
        <f t="shared" si="29"/>
        <v>425.18</v>
      </c>
      <c r="BL137" s="15" t="s">
        <v>161</v>
      </c>
      <c r="BM137" s="138" t="s">
        <v>663</v>
      </c>
    </row>
    <row r="138" spans="2:65" s="1" customFormat="1" ht="16.5" customHeight="1">
      <c r="B138" s="125"/>
      <c r="C138" s="126" t="s">
        <v>326</v>
      </c>
      <c r="D138" s="126" t="s">
        <v>156</v>
      </c>
      <c r="E138" s="127" t="s">
        <v>2591</v>
      </c>
      <c r="F138" s="128" t="s">
        <v>604</v>
      </c>
      <c r="G138" s="129" t="s">
        <v>159</v>
      </c>
      <c r="H138" s="130">
        <v>9</v>
      </c>
      <c r="I138" s="131">
        <v>82.400636999999989</v>
      </c>
      <c r="J138" s="132">
        <f t="shared" si="20"/>
        <v>741.61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741.61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741.61</v>
      </c>
      <c r="BL138" s="15" t="s">
        <v>161</v>
      </c>
      <c r="BM138" s="138" t="s">
        <v>667</v>
      </c>
    </row>
    <row r="139" spans="2:65" s="1" customFormat="1" ht="16.5" customHeight="1">
      <c r="B139" s="125"/>
      <c r="C139" s="126" t="s">
        <v>323</v>
      </c>
      <c r="D139" s="126" t="s">
        <v>156</v>
      </c>
      <c r="E139" s="127" t="s">
        <v>2592</v>
      </c>
      <c r="F139" s="128" t="s">
        <v>611</v>
      </c>
      <c r="G139" s="129" t="s">
        <v>159</v>
      </c>
      <c r="H139" s="130">
        <v>6</v>
      </c>
      <c r="I139" s="131">
        <v>82.400636999999989</v>
      </c>
      <c r="J139" s="132">
        <f t="shared" si="20"/>
        <v>494.4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494.4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494.4</v>
      </c>
      <c r="BL139" s="15" t="s">
        <v>161</v>
      </c>
      <c r="BM139" s="138" t="s">
        <v>674</v>
      </c>
    </row>
    <row r="140" spans="2:65" s="1" customFormat="1" ht="16.5" customHeight="1">
      <c r="B140" s="125"/>
      <c r="C140" s="126" t="s">
        <v>334</v>
      </c>
      <c r="D140" s="126" t="s">
        <v>156</v>
      </c>
      <c r="E140" s="127" t="s">
        <v>2593</v>
      </c>
      <c r="F140" s="128" t="s">
        <v>2594</v>
      </c>
      <c r="G140" s="129" t="s">
        <v>3</v>
      </c>
      <c r="H140" s="130">
        <v>8</v>
      </c>
      <c r="I140" s="131">
        <v>284.35242</v>
      </c>
      <c r="J140" s="132">
        <f t="shared" si="20"/>
        <v>2274.8200000000002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2274.8200000000002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2274.8200000000002</v>
      </c>
      <c r="BL140" s="15" t="s">
        <v>161</v>
      </c>
      <c r="BM140" s="138" t="s">
        <v>677</v>
      </c>
    </row>
    <row r="141" spans="2:65" s="1" customFormat="1" ht="16.5" customHeight="1">
      <c r="B141" s="125"/>
      <c r="C141" s="126" t="s">
        <v>338</v>
      </c>
      <c r="D141" s="126" t="s">
        <v>156</v>
      </c>
      <c r="E141" s="127" t="s">
        <v>2595</v>
      </c>
      <c r="F141" s="128" t="s">
        <v>618</v>
      </c>
      <c r="G141" s="129" t="s">
        <v>159</v>
      </c>
      <c r="H141" s="130">
        <v>26</v>
      </c>
      <c r="I141" s="131">
        <v>34.245420000000003</v>
      </c>
      <c r="J141" s="132">
        <f t="shared" si="20"/>
        <v>890.38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890.38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890.38</v>
      </c>
      <c r="BL141" s="15" t="s">
        <v>161</v>
      </c>
      <c r="BM141" s="138" t="s">
        <v>681</v>
      </c>
    </row>
    <row r="142" spans="2:65" s="1" customFormat="1" ht="16.5" customHeight="1">
      <c r="B142" s="125"/>
      <c r="C142" s="126" t="s">
        <v>343</v>
      </c>
      <c r="D142" s="126" t="s">
        <v>156</v>
      </c>
      <c r="E142" s="127" t="s">
        <v>2596</v>
      </c>
      <c r="F142" s="128" t="s">
        <v>622</v>
      </c>
      <c r="G142" s="129" t="s">
        <v>159</v>
      </c>
      <c r="H142" s="130">
        <v>17</v>
      </c>
      <c r="I142" s="131">
        <v>86.671694999999985</v>
      </c>
      <c r="J142" s="132">
        <f t="shared" si="20"/>
        <v>1473.42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1473.42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1473.42</v>
      </c>
      <c r="BL142" s="15" t="s">
        <v>161</v>
      </c>
      <c r="BM142" s="138" t="s">
        <v>684</v>
      </c>
    </row>
    <row r="143" spans="2:65" s="1" customFormat="1" ht="16.5" customHeight="1">
      <c r="B143" s="125"/>
      <c r="C143" s="126" t="s">
        <v>349</v>
      </c>
      <c r="D143" s="126" t="s">
        <v>156</v>
      </c>
      <c r="E143" s="127" t="s">
        <v>2597</v>
      </c>
      <c r="F143" s="128" t="s">
        <v>2598</v>
      </c>
      <c r="G143" s="129" t="s">
        <v>3</v>
      </c>
      <c r="H143" s="130">
        <v>17</v>
      </c>
      <c r="I143" s="131">
        <v>149.10225</v>
      </c>
      <c r="J143" s="132">
        <f t="shared" si="20"/>
        <v>2534.7399999999998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2534.7399999999998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2534.7399999999998</v>
      </c>
      <c r="BL143" s="15" t="s">
        <v>161</v>
      </c>
      <c r="BM143" s="138" t="s">
        <v>688</v>
      </c>
    </row>
    <row r="144" spans="2:65" s="1" customFormat="1" ht="16.5" customHeight="1">
      <c r="B144" s="125"/>
      <c r="C144" s="126" t="s">
        <v>353</v>
      </c>
      <c r="D144" s="126" t="s">
        <v>156</v>
      </c>
      <c r="E144" s="127" t="s">
        <v>2599</v>
      </c>
      <c r="F144" s="128" t="s">
        <v>630</v>
      </c>
      <c r="G144" s="129" t="s">
        <v>159</v>
      </c>
      <c r="H144" s="130">
        <v>4</v>
      </c>
      <c r="I144" s="131">
        <v>211.917585</v>
      </c>
      <c r="J144" s="132">
        <f t="shared" si="20"/>
        <v>847.67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847.67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847.67</v>
      </c>
      <c r="BL144" s="15" t="s">
        <v>161</v>
      </c>
      <c r="BM144" s="138" t="s">
        <v>690</v>
      </c>
    </row>
    <row r="145" spans="2:65" s="1" customFormat="1" ht="16.5" customHeight="1">
      <c r="B145" s="125"/>
      <c r="C145" s="126" t="s">
        <v>357</v>
      </c>
      <c r="D145" s="126" t="s">
        <v>156</v>
      </c>
      <c r="E145" s="127" t="s">
        <v>2600</v>
      </c>
      <c r="F145" s="128" t="s">
        <v>637</v>
      </c>
      <c r="G145" s="129" t="s">
        <v>159</v>
      </c>
      <c r="H145" s="130">
        <v>23</v>
      </c>
      <c r="I145" s="131">
        <v>15.679785000000001</v>
      </c>
      <c r="J145" s="132">
        <f t="shared" si="20"/>
        <v>360.64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360.64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360.64</v>
      </c>
      <c r="BL145" s="15" t="s">
        <v>161</v>
      </c>
      <c r="BM145" s="138" t="s">
        <v>697</v>
      </c>
    </row>
    <row r="146" spans="2:65" s="1" customFormat="1" ht="16.5" customHeight="1">
      <c r="B146" s="125"/>
      <c r="C146" s="126" t="s">
        <v>362</v>
      </c>
      <c r="D146" s="126" t="s">
        <v>156</v>
      </c>
      <c r="E146" s="127" t="s">
        <v>2601</v>
      </c>
      <c r="F146" s="128" t="s">
        <v>641</v>
      </c>
      <c r="G146" s="129" t="s">
        <v>159</v>
      </c>
      <c r="H146" s="130">
        <v>23</v>
      </c>
      <c r="I146" s="131">
        <v>14.852507999999998</v>
      </c>
      <c r="J146" s="132">
        <f t="shared" si="20"/>
        <v>341.61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341.61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341.61</v>
      </c>
      <c r="BL146" s="15" t="s">
        <v>161</v>
      </c>
      <c r="BM146" s="138" t="s">
        <v>700</v>
      </c>
    </row>
    <row r="147" spans="2:65" s="1" customFormat="1" ht="16.5" customHeight="1">
      <c r="B147" s="125"/>
      <c r="C147" s="126" t="s">
        <v>366</v>
      </c>
      <c r="D147" s="126" t="s">
        <v>156</v>
      </c>
      <c r="E147" s="127" t="s">
        <v>2602</v>
      </c>
      <c r="F147" s="128" t="s">
        <v>1116</v>
      </c>
      <c r="G147" s="129" t="s">
        <v>159</v>
      </c>
      <c r="H147" s="130">
        <v>4</v>
      </c>
      <c r="I147" s="131">
        <v>261.94860449999999</v>
      </c>
      <c r="J147" s="132">
        <f t="shared" si="20"/>
        <v>1047.79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1047.79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1047.79</v>
      </c>
      <c r="BL147" s="15" t="s">
        <v>161</v>
      </c>
      <c r="BM147" s="138" t="s">
        <v>702</v>
      </c>
    </row>
    <row r="148" spans="2:65" s="1" customFormat="1" ht="16.5" customHeight="1">
      <c r="B148" s="125"/>
      <c r="C148" s="126" t="s">
        <v>370</v>
      </c>
      <c r="D148" s="126" t="s">
        <v>156</v>
      </c>
      <c r="E148" s="127" t="s">
        <v>2603</v>
      </c>
      <c r="F148" s="128" t="s">
        <v>1118</v>
      </c>
      <c r="G148" s="129" t="s">
        <v>159</v>
      </c>
      <c r="H148" s="130">
        <v>2</v>
      </c>
      <c r="I148" s="131">
        <v>543.68452050000008</v>
      </c>
      <c r="J148" s="132">
        <f t="shared" si="20"/>
        <v>1087.3699999999999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1087.3699999999999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1087.3699999999999</v>
      </c>
      <c r="BL148" s="15" t="s">
        <v>161</v>
      </c>
      <c r="BM148" s="138" t="s">
        <v>705</v>
      </c>
    </row>
    <row r="149" spans="2:65" s="1" customFormat="1" ht="16.5" customHeight="1">
      <c r="B149" s="125"/>
      <c r="C149" s="126" t="s">
        <v>374</v>
      </c>
      <c r="D149" s="126" t="s">
        <v>156</v>
      </c>
      <c r="E149" s="127" t="s">
        <v>2604</v>
      </c>
      <c r="F149" s="128" t="s">
        <v>669</v>
      </c>
      <c r="G149" s="129" t="s">
        <v>159</v>
      </c>
      <c r="H149" s="130">
        <v>9</v>
      </c>
      <c r="I149" s="131">
        <v>16.333911000000001</v>
      </c>
      <c r="J149" s="132">
        <f t="shared" si="20"/>
        <v>147.01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147.01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147.01</v>
      </c>
      <c r="BL149" s="15" t="s">
        <v>161</v>
      </c>
      <c r="BM149" s="138" t="s">
        <v>1780</v>
      </c>
    </row>
    <row r="150" spans="2:65" s="1" customFormat="1" ht="16.5" customHeight="1">
      <c r="B150" s="125"/>
      <c r="C150" s="126" t="s">
        <v>378</v>
      </c>
      <c r="D150" s="126" t="s">
        <v>156</v>
      </c>
      <c r="E150" s="127" t="s">
        <v>2605</v>
      </c>
      <c r="F150" s="128" t="s">
        <v>673</v>
      </c>
      <c r="G150" s="129" t="s">
        <v>159</v>
      </c>
      <c r="H150" s="130">
        <v>3</v>
      </c>
      <c r="I150" s="131">
        <v>16.333911000000001</v>
      </c>
      <c r="J150" s="132">
        <f t="shared" si="20"/>
        <v>49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49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49</v>
      </c>
      <c r="BL150" s="15" t="s">
        <v>161</v>
      </c>
      <c r="BM150" s="138" t="s">
        <v>773</v>
      </c>
    </row>
    <row r="151" spans="2:65" s="1" customFormat="1" ht="16.5" customHeight="1">
      <c r="B151" s="125"/>
      <c r="C151" s="126" t="s">
        <v>382</v>
      </c>
      <c r="D151" s="126" t="s">
        <v>156</v>
      </c>
      <c r="E151" s="127" t="s">
        <v>2606</v>
      </c>
      <c r="F151" s="128" t="s">
        <v>676</v>
      </c>
      <c r="G151" s="129" t="s">
        <v>159</v>
      </c>
      <c r="H151" s="130">
        <v>6</v>
      </c>
      <c r="I151" s="131">
        <v>62.680661999999998</v>
      </c>
      <c r="J151" s="132">
        <f t="shared" si="20"/>
        <v>376.08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376.08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376.08</v>
      </c>
      <c r="BL151" s="15" t="s">
        <v>161</v>
      </c>
      <c r="BM151" s="138" t="s">
        <v>779</v>
      </c>
    </row>
    <row r="152" spans="2:65" s="1" customFormat="1" ht="16.5" customHeight="1">
      <c r="B152" s="125"/>
      <c r="C152" s="126" t="s">
        <v>386</v>
      </c>
      <c r="D152" s="126" t="s">
        <v>156</v>
      </c>
      <c r="E152" s="127" t="s">
        <v>2607</v>
      </c>
      <c r="F152" s="128" t="s">
        <v>680</v>
      </c>
      <c r="G152" s="129" t="s">
        <v>159</v>
      </c>
      <c r="H152" s="130">
        <v>110</v>
      </c>
      <c r="I152" s="131">
        <v>16.333911000000001</v>
      </c>
      <c r="J152" s="132">
        <f t="shared" si="20"/>
        <v>1796.73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1796.73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1796.73</v>
      </c>
      <c r="BL152" s="15" t="s">
        <v>161</v>
      </c>
      <c r="BM152" s="138" t="s">
        <v>1784</v>
      </c>
    </row>
    <row r="153" spans="2:65" s="1" customFormat="1" ht="16.5" customHeight="1">
      <c r="B153" s="125"/>
      <c r="C153" s="126" t="s">
        <v>328</v>
      </c>
      <c r="D153" s="126" t="s">
        <v>156</v>
      </c>
      <c r="E153" s="127" t="s">
        <v>2608</v>
      </c>
      <c r="F153" s="128" t="s">
        <v>683</v>
      </c>
      <c r="G153" s="129" t="s">
        <v>159</v>
      </c>
      <c r="H153" s="130">
        <v>7</v>
      </c>
      <c r="I153" s="131">
        <v>16.333911000000001</v>
      </c>
      <c r="J153" s="132">
        <f t="shared" si="20"/>
        <v>114.34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114.34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114.34</v>
      </c>
      <c r="BL153" s="15" t="s">
        <v>161</v>
      </c>
      <c r="BM153" s="138" t="s">
        <v>1786</v>
      </c>
    </row>
    <row r="154" spans="2:65" s="1" customFormat="1" ht="16.5" customHeight="1">
      <c r="B154" s="125"/>
      <c r="C154" s="126" t="s">
        <v>393</v>
      </c>
      <c r="D154" s="126" t="s">
        <v>156</v>
      </c>
      <c r="E154" s="127" t="s">
        <v>2609</v>
      </c>
      <c r="F154" s="128" t="s">
        <v>687</v>
      </c>
      <c r="G154" s="129" t="s">
        <v>159</v>
      </c>
      <c r="H154" s="130">
        <v>14</v>
      </c>
      <c r="I154" s="131">
        <v>62.680661999999998</v>
      </c>
      <c r="J154" s="132">
        <f t="shared" si="20"/>
        <v>877.53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877.53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877.53</v>
      </c>
      <c r="BL154" s="15" t="s">
        <v>161</v>
      </c>
      <c r="BM154" s="138" t="s">
        <v>1186</v>
      </c>
    </row>
    <row r="155" spans="2:65" s="1" customFormat="1" ht="37.9" customHeight="1">
      <c r="B155" s="125"/>
      <c r="C155" s="126" t="s">
        <v>333</v>
      </c>
      <c r="D155" s="126" t="s">
        <v>156</v>
      </c>
      <c r="E155" s="127" t="s">
        <v>2610</v>
      </c>
      <c r="F155" s="128" t="s">
        <v>158</v>
      </c>
      <c r="G155" s="129" t="s">
        <v>159</v>
      </c>
      <c r="H155" s="130">
        <v>1</v>
      </c>
      <c r="I155" s="131">
        <v>55211.707039499997</v>
      </c>
      <c r="J155" s="132">
        <f t="shared" si="20"/>
        <v>55211.71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55211.71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55211.71</v>
      </c>
      <c r="BL155" s="15" t="s">
        <v>161</v>
      </c>
      <c r="BM155" s="138" t="s">
        <v>2205</v>
      </c>
    </row>
    <row r="156" spans="2:65" s="1" customFormat="1" ht="16.5" customHeight="1">
      <c r="B156" s="125"/>
      <c r="C156" s="126" t="s">
        <v>579</v>
      </c>
      <c r="D156" s="126" t="s">
        <v>156</v>
      </c>
      <c r="E156" s="127" t="s">
        <v>2611</v>
      </c>
      <c r="F156" s="128" t="s">
        <v>163</v>
      </c>
      <c r="G156" s="129" t="s">
        <v>164</v>
      </c>
      <c r="H156" s="130">
        <v>1</v>
      </c>
      <c r="I156" s="131">
        <v>63103.92</v>
      </c>
      <c r="J156" s="132">
        <f t="shared" si="20"/>
        <v>63103.92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63103.92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63103.92</v>
      </c>
      <c r="BL156" s="15" t="s">
        <v>161</v>
      </c>
      <c r="BM156" s="138" t="s">
        <v>2207</v>
      </c>
    </row>
    <row r="157" spans="2:65" s="11" customFormat="1" ht="22.9" customHeight="1">
      <c r="B157" s="113"/>
      <c r="D157" s="114" t="s">
        <v>70</v>
      </c>
      <c r="E157" s="123" t="s">
        <v>718</v>
      </c>
      <c r="F157" s="123" t="s">
        <v>2403</v>
      </c>
      <c r="I157" s="116"/>
      <c r="J157" s="124">
        <f>BK157</f>
        <v>40601.310000000005</v>
      </c>
      <c r="L157" s="113"/>
      <c r="M157" s="118"/>
      <c r="P157" s="119">
        <f>SUM(P158:P164)</f>
        <v>0</v>
      </c>
      <c r="R157" s="119">
        <f>SUM(R158:R164)</f>
        <v>0</v>
      </c>
      <c r="T157" s="120">
        <f>SUM(T158:T164)</f>
        <v>0</v>
      </c>
      <c r="AR157" s="114" t="s">
        <v>79</v>
      </c>
      <c r="AT157" s="121" t="s">
        <v>70</v>
      </c>
      <c r="AU157" s="121" t="s">
        <v>79</v>
      </c>
      <c r="AY157" s="114" t="s">
        <v>153</v>
      </c>
      <c r="BK157" s="122">
        <f>SUM(BK158:BK164)</f>
        <v>40601.310000000005</v>
      </c>
    </row>
    <row r="158" spans="2:65" s="1" customFormat="1" ht="16.5" customHeight="1">
      <c r="B158" s="125"/>
      <c r="C158" s="126" t="s">
        <v>337</v>
      </c>
      <c r="D158" s="126" t="s">
        <v>156</v>
      </c>
      <c r="E158" s="127" t="s">
        <v>2612</v>
      </c>
      <c r="F158" s="128" t="s">
        <v>2613</v>
      </c>
      <c r="G158" s="129" t="s">
        <v>159</v>
      </c>
      <c r="H158" s="130">
        <v>1</v>
      </c>
      <c r="I158" s="131">
        <v>12335.373435</v>
      </c>
      <c r="J158" s="132">
        <f t="shared" ref="J158:J164" si="30">ROUND(I158*H158,2)</f>
        <v>12335.37</v>
      </c>
      <c r="K158" s="128" t="s">
        <v>3</v>
      </c>
      <c r="L158" s="133"/>
      <c r="M158" s="134" t="s">
        <v>3</v>
      </c>
      <c r="N158" s="135" t="s">
        <v>42</v>
      </c>
      <c r="P158" s="136">
        <f t="shared" ref="P158:P164" si="31">O158*H158</f>
        <v>0</v>
      </c>
      <c r="Q158" s="136">
        <v>0</v>
      </c>
      <c r="R158" s="136">
        <f t="shared" ref="R158:R164" si="32">Q158*H158</f>
        <v>0</v>
      </c>
      <c r="S158" s="136">
        <v>0</v>
      </c>
      <c r="T158" s="137">
        <f t="shared" ref="T158:T164" si="33">S158*H158</f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ref="BE158:BE164" si="34">IF(N158="základní",J158,0)</f>
        <v>12335.37</v>
      </c>
      <c r="BF158" s="139">
        <f t="shared" ref="BF158:BF164" si="35">IF(N158="snížená",J158,0)</f>
        <v>0</v>
      </c>
      <c r="BG158" s="139">
        <f t="shared" ref="BG158:BG164" si="36">IF(N158="zákl. přenesená",J158,0)</f>
        <v>0</v>
      </c>
      <c r="BH158" s="139">
        <f t="shared" ref="BH158:BH164" si="37">IF(N158="sníž. přenesená",J158,0)</f>
        <v>0</v>
      </c>
      <c r="BI158" s="139">
        <f t="shared" ref="BI158:BI164" si="38">IF(N158="nulová",J158,0)</f>
        <v>0</v>
      </c>
      <c r="BJ158" s="15" t="s">
        <v>79</v>
      </c>
      <c r="BK158" s="139">
        <f t="shared" ref="BK158:BK164" si="39">ROUND(I158*H158,2)</f>
        <v>12335.37</v>
      </c>
      <c r="BL158" s="15" t="s">
        <v>161</v>
      </c>
      <c r="BM158" s="138" t="s">
        <v>2212</v>
      </c>
    </row>
    <row r="159" spans="2:65" s="1" customFormat="1" ht="16.5" customHeight="1">
      <c r="B159" s="125"/>
      <c r="C159" s="126" t="s">
        <v>586</v>
      </c>
      <c r="D159" s="126" t="s">
        <v>156</v>
      </c>
      <c r="E159" s="127" t="s">
        <v>2614</v>
      </c>
      <c r="F159" s="128" t="s">
        <v>2615</v>
      </c>
      <c r="G159" s="129" t="s">
        <v>2616</v>
      </c>
      <c r="H159" s="130">
        <v>1</v>
      </c>
      <c r="I159" s="131">
        <v>1928.70975</v>
      </c>
      <c r="J159" s="132">
        <f t="shared" si="30"/>
        <v>1928.71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31"/>
        <v>0</v>
      </c>
      <c r="Q159" s="136">
        <v>0</v>
      </c>
      <c r="R159" s="136">
        <f t="shared" si="32"/>
        <v>0</v>
      </c>
      <c r="S159" s="136">
        <v>0</v>
      </c>
      <c r="T159" s="137">
        <f t="shared" si="3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34"/>
        <v>1928.71</v>
      </c>
      <c r="BF159" s="139">
        <f t="shared" si="35"/>
        <v>0</v>
      </c>
      <c r="BG159" s="139">
        <f t="shared" si="36"/>
        <v>0</v>
      </c>
      <c r="BH159" s="139">
        <f t="shared" si="37"/>
        <v>0</v>
      </c>
      <c r="BI159" s="139">
        <f t="shared" si="38"/>
        <v>0</v>
      </c>
      <c r="BJ159" s="15" t="s">
        <v>79</v>
      </c>
      <c r="BK159" s="139">
        <f t="shared" si="39"/>
        <v>1928.71</v>
      </c>
      <c r="BL159" s="15" t="s">
        <v>161</v>
      </c>
      <c r="BM159" s="138" t="s">
        <v>2214</v>
      </c>
    </row>
    <row r="160" spans="2:65" s="1" customFormat="1" ht="16.5" customHeight="1">
      <c r="B160" s="125"/>
      <c r="C160" s="126" t="s">
        <v>340</v>
      </c>
      <c r="D160" s="126" t="s">
        <v>156</v>
      </c>
      <c r="E160" s="127" t="s">
        <v>2617</v>
      </c>
      <c r="F160" s="128" t="s">
        <v>723</v>
      </c>
      <c r="G160" s="129" t="s">
        <v>159</v>
      </c>
      <c r="H160" s="130">
        <v>1</v>
      </c>
      <c r="I160" s="131">
        <v>9198.1659</v>
      </c>
      <c r="J160" s="132">
        <f t="shared" si="30"/>
        <v>9198.17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31"/>
        <v>0</v>
      </c>
      <c r="Q160" s="136">
        <v>0</v>
      </c>
      <c r="R160" s="136">
        <f t="shared" si="32"/>
        <v>0</v>
      </c>
      <c r="S160" s="136">
        <v>0</v>
      </c>
      <c r="T160" s="137">
        <f t="shared" si="3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34"/>
        <v>9198.17</v>
      </c>
      <c r="BF160" s="139">
        <f t="shared" si="35"/>
        <v>0</v>
      </c>
      <c r="BG160" s="139">
        <f t="shared" si="36"/>
        <v>0</v>
      </c>
      <c r="BH160" s="139">
        <f t="shared" si="37"/>
        <v>0</v>
      </c>
      <c r="BI160" s="139">
        <f t="shared" si="38"/>
        <v>0</v>
      </c>
      <c r="BJ160" s="15" t="s">
        <v>79</v>
      </c>
      <c r="BK160" s="139">
        <f t="shared" si="39"/>
        <v>9198.17</v>
      </c>
      <c r="BL160" s="15" t="s">
        <v>161</v>
      </c>
      <c r="BM160" s="138" t="s">
        <v>2618</v>
      </c>
    </row>
    <row r="161" spans="2:65" s="1" customFormat="1" ht="16.5" customHeight="1">
      <c r="B161" s="125"/>
      <c r="C161" s="126" t="s">
        <v>593</v>
      </c>
      <c r="D161" s="126" t="s">
        <v>156</v>
      </c>
      <c r="E161" s="127" t="s">
        <v>2619</v>
      </c>
      <c r="F161" s="128" t="s">
        <v>727</v>
      </c>
      <c r="G161" s="129" t="s">
        <v>159</v>
      </c>
      <c r="H161" s="130">
        <v>3</v>
      </c>
      <c r="I161" s="131">
        <v>2313.4897499999997</v>
      </c>
      <c r="J161" s="132">
        <f t="shared" si="30"/>
        <v>6940.47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31"/>
        <v>0</v>
      </c>
      <c r="Q161" s="136">
        <v>0</v>
      </c>
      <c r="R161" s="136">
        <f t="shared" si="32"/>
        <v>0</v>
      </c>
      <c r="S161" s="136">
        <v>0</v>
      </c>
      <c r="T161" s="137">
        <f t="shared" si="3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34"/>
        <v>6940.47</v>
      </c>
      <c r="BF161" s="139">
        <f t="shared" si="35"/>
        <v>0</v>
      </c>
      <c r="BG161" s="139">
        <f t="shared" si="36"/>
        <v>0</v>
      </c>
      <c r="BH161" s="139">
        <f t="shared" si="37"/>
        <v>0</v>
      </c>
      <c r="BI161" s="139">
        <f t="shared" si="38"/>
        <v>0</v>
      </c>
      <c r="BJ161" s="15" t="s">
        <v>79</v>
      </c>
      <c r="BK161" s="139">
        <f t="shared" si="39"/>
        <v>6940.47</v>
      </c>
      <c r="BL161" s="15" t="s">
        <v>161</v>
      </c>
      <c r="BM161" s="138" t="s">
        <v>2620</v>
      </c>
    </row>
    <row r="162" spans="2:65" s="1" customFormat="1" ht="16.5" customHeight="1">
      <c r="B162" s="125"/>
      <c r="C162" s="126" t="s">
        <v>596</v>
      </c>
      <c r="D162" s="126" t="s">
        <v>156</v>
      </c>
      <c r="E162" s="127" t="s">
        <v>2621</v>
      </c>
      <c r="F162" s="128" t="s">
        <v>730</v>
      </c>
      <c r="G162" s="129" t="s">
        <v>159</v>
      </c>
      <c r="H162" s="130">
        <v>2</v>
      </c>
      <c r="I162" s="131">
        <v>2607.84645</v>
      </c>
      <c r="J162" s="132">
        <f t="shared" si="30"/>
        <v>5215.6899999999996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31"/>
        <v>0</v>
      </c>
      <c r="Q162" s="136">
        <v>0</v>
      </c>
      <c r="R162" s="136">
        <f t="shared" si="32"/>
        <v>0</v>
      </c>
      <c r="S162" s="136">
        <v>0</v>
      </c>
      <c r="T162" s="137">
        <f t="shared" si="3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34"/>
        <v>5215.6899999999996</v>
      </c>
      <c r="BF162" s="139">
        <f t="shared" si="35"/>
        <v>0</v>
      </c>
      <c r="BG162" s="139">
        <f t="shared" si="36"/>
        <v>0</v>
      </c>
      <c r="BH162" s="139">
        <f t="shared" si="37"/>
        <v>0</v>
      </c>
      <c r="BI162" s="139">
        <f t="shared" si="38"/>
        <v>0</v>
      </c>
      <c r="BJ162" s="15" t="s">
        <v>79</v>
      </c>
      <c r="BK162" s="139">
        <f t="shared" si="39"/>
        <v>5215.6899999999996</v>
      </c>
      <c r="BL162" s="15" t="s">
        <v>161</v>
      </c>
      <c r="BM162" s="138" t="s">
        <v>2622</v>
      </c>
    </row>
    <row r="163" spans="2:65" s="1" customFormat="1" ht="16.5" customHeight="1">
      <c r="B163" s="125"/>
      <c r="C163" s="126" t="s">
        <v>599</v>
      </c>
      <c r="D163" s="126" t="s">
        <v>156</v>
      </c>
      <c r="E163" s="127" t="s">
        <v>2623</v>
      </c>
      <c r="F163" s="128" t="s">
        <v>737</v>
      </c>
      <c r="G163" s="129" t="s">
        <v>159</v>
      </c>
      <c r="H163" s="130">
        <v>1</v>
      </c>
      <c r="I163" s="131">
        <v>601.21875</v>
      </c>
      <c r="J163" s="132">
        <f t="shared" si="30"/>
        <v>601.22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31"/>
        <v>0</v>
      </c>
      <c r="Q163" s="136">
        <v>0</v>
      </c>
      <c r="R163" s="136">
        <f t="shared" si="32"/>
        <v>0</v>
      </c>
      <c r="S163" s="136">
        <v>0</v>
      </c>
      <c r="T163" s="137">
        <f t="shared" si="3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34"/>
        <v>601.22</v>
      </c>
      <c r="BF163" s="139">
        <f t="shared" si="35"/>
        <v>0</v>
      </c>
      <c r="BG163" s="139">
        <f t="shared" si="36"/>
        <v>0</v>
      </c>
      <c r="BH163" s="139">
        <f t="shared" si="37"/>
        <v>0</v>
      </c>
      <c r="BI163" s="139">
        <f t="shared" si="38"/>
        <v>0</v>
      </c>
      <c r="BJ163" s="15" t="s">
        <v>79</v>
      </c>
      <c r="BK163" s="139">
        <f t="shared" si="39"/>
        <v>601.22</v>
      </c>
      <c r="BL163" s="15" t="s">
        <v>161</v>
      </c>
      <c r="BM163" s="138" t="s">
        <v>2624</v>
      </c>
    </row>
    <row r="164" spans="2:65" s="1" customFormat="1" ht="16.5" customHeight="1">
      <c r="B164" s="125"/>
      <c r="C164" s="126" t="s">
        <v>602</v>
      </c>
      <c r="D164" s="126" t="s">
        <v>156</v>
      </c>
      <c r="E164" s="127" t="s">
        <v>2625</v>
      </c>
      <c r="F164" s="128" t="s">
        <v>734</v>
      </c>
      <c r="G164" s="129" t="s">
        <v>159</v>
      </c>
      <c r="H164" s="130">
        <v>1</v>
      </c>
      <c r="I164" s="131">
        <v>4381.6822499999998</v>
      </c>
      <c r="J164" s="132">
        <f t="shared" si="30"/>
        <v>4381.68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31"/>
        <v>0</v>
      </c>
      <c r="Q164" s="136">
        <v>0</v>
      </c>
      <c r="R164" s="136">
        <f t="shared" si="32"/>
        <v>0</v>
      </c>
      <c r="S164" s="136">
        <v>0</v>
      </c>
      <c r="T164" s="137">
        <f t="shared" si="3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34"/>
        <v>4381.68</v>
      </c>
      <c r="BF164" s="139">
        <f t="shared" si="35"/>
        <v>0</v>
      </c>
      <c r="BG164" s="139">
        <f t="shared" si="36"/>
        <v>0</v>
      </c>
      <c r="BH164" s="139">
        <f t="shared" si="37"/>
        <v>0</v>
      </c>
      <c r="BI164" s="139">
        <f t="shared" si="38"/>
        <v>0</v>
      </c>
      <c r="BJ164" s="15" t="s">
        <v>79</v>
      </c>
      <c r="BK164" s="139">
        <f t="shared" si="39"/>
        <v>4381.68</v>
      </c>
      <c r="BL164" s="15" t="s">
        <v>161</v>
      </c>
      <c r="BM164" s="138" t="s">
        <v>2626</v>
      </c>
    </row>
    <row r="165" spans="2:65" s="11" customFormat="1" ht="22.9" customHeight="1">
      <c r="B165" s="113"/>
      <c r="D165" s="114" t="s">
        <v>70</v>
      </c>
      <c r="E165" s="123" t="s">
        <v>774</v>
      </c>
      <c r="F165" s="123" t="s">
        <v>775</v>
      </c>
      <c r="I165" s="116"/>
      <c r="J165" s="124">
        <f>BK165</f>
        <v>4625.0600000000004</v>
      </c>
      <c r="L165" s="113"/>
      <c r="M165" s="118"/>
      <c r="P165" s="119">
        <f>P166</f>
        <v>0</v>
      </c>
      <c r="R165" s="119">
        <f>R166</f>
        <v>0</v>
      </c>
      <c r="T165" s="120">
        <f>T166</f>
        <v>0</v>
      </c>
      <c r="AR165" s="114" t="s">
        <v>79</v>
      </c>
      <c r="AT165" s="121" t="s">
        <v>70</v>
      </c>
      <c r="AU165" s="121" t="s">
        <v>79</v>
      </c>
      <c r="AY165" s="114" t="s">
        <v>153</v>
      </c>
      <c r="BK165" s="122">
        <f>BK166</f>
        <v>4625.0600000000004</v>
      </c>
    </row>
    <row r="166" spans="2:65" s="1" customFormat="1" ht="16.5" customHeight="1">
      <c r="B166" s="125"/>
      <c r="C166" s="126" t="s">
        <v>606</v>
      </c>
      <c r="D166" s="126" t="s">
        <v>156</v>
      </c>
      <c r="E166" s="127" t="s">
        <v>2627</v>
      </c>
      <c r="F166" s="128" t="s">
        <v>778</v>
      </c>
      <c r="G166" s="129" t="s">
        <v>159</v>
      </c>
      <c r="H166" s="130">
        <v>4</v>
      </c>
      <c r="I166" s="131">
        <v>1156.2638999999999</v>
      </c>
      <c r="J166" s="132">
        <f>ROUND(I166*H166,2)</f>
        <v>4625.0600000000004</v>
      </c>
      <c r="K166" s="128" t="s">
        <v>3</v>
      </c>
      <c r="L166" s="133"/>
      <c r="M166" s="134" t="s">
        <v>3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>IF(N166="základní",J166,0)</f>
        <v>4625.0600000000004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79</v>
      </c>
      <c r="BK166" s="139">
        <f>ROUND(I166*H166,2)</f>
        <v>4625.0600000000004</v>
      </c>
      <c r="BL166" s="15" t="s">
        <v>161</v>
      </c>
      <c r="BM166" s="138" t="s">
        <v>2417</v>
      </c>
    </row>
    <row r="167" spans="2:65" s="11" customFormat="1" ht="22.9" customHeight="1">
      <c r="B167" s="113"/>
      <c r="D167" s="114" t="s">
        <v>70</v>
      </c>
      <c r="E167" s="123" t="s">
        <v>1187</v>
      </c>
      <c r="F167" s="123" t="s">
        <v>781</v>
      </c>
      <c r="I167" s="116"/>
      <c r="J167" s="124">
        <f>BK167</f>
        <v>42366.55</v>
      </c>
      <c r="L167" s="113"/>
      <c r="M167" s="118"/>
      <c r="P167" s="119">
        <f>P168</f>
        <v>0</v>
      </c>
      <c r="R167" s="119">
        <f>R168</f>
        <v>0</v>
      </c>
      <c r="T167" s="120">
        <f>T168</f>
        <v>0</v>
      </c>
      <c r="AR167" s="114" t="s">
        <v>79</v>
      </c>
      <c r="AT167" s="121" t="s">
        <v>70</v>
      </c>
      <c r="AU167" s="121" t="s">
        <v>79</v>
      </c>
      <c r="AY167" s="114" t="s">
        <v>153</v>
      </c>
      <c r="BK167" s="122">
        <f>BK168</f>
        <v>42366.55</v>
      </c>
    </row>
    <row r="168" spans="2:65" s="11" customFormat="1" ht="20.85" customHeight="1">
      <c r="B168" s="113"/>
      <c r="D168" s="114" t="s">
        <v>70</v>
      </c>
      <c r="E168" s="123" t="s">
        <v>787</v>
      </c>
      <c r="F168" s="123" t="s">
        <v>1520</v>
      </c>
      <c r="I168" s="116"/>
      <c r="J168" s="124">
        <f>BK168</f>
        <v>42366.55</v>
      </c>
      <c r="L168" s="113"/>
      <c r="M168" s="118"/>
      <c r="P168" s="119">
        <f>P169</f>
        <v>0</v>
      </c>
      <c r="R168" s="119">
        <f>R169</f>
        <v>0</v>
      </c>
      <c r="T168" s="120">
        <f>T169</f>
        <v>0</v>
      </c>
      <c r="AR168" s="114" t="s">
        <v>79</v>
      </c>
      <c r="AT168" s="121" t="s">
        <v>70</v>
      </c>
      <c r="AU168" s="121" t="s">
        <v>81</v>
      </c>
      <c r="AY168" s="114" t="s">
        <v>153</v>
      </c>
      <c r="BK168" s="122">
        <f>BK169</f>
        <v>42366.55</v>
      </c>
    </row>
    <row r="169" spans="2:65" s="1" customFormat="1" ht="16.5" customHeight="1">
      <c r="B169" s="125"/>
      <c r="C169" s="126" t="s">
        <v>609</v>
      </c>
      <c r="D169" s="126" t="s">
        <v>156</v>
      </c>
      <c r="E169" s="127" t="s">
        <v>2628</v>
      </c>
      <c r="F169" s="128" t="s">
        <v>2419</v>
      </c>
      <c r="G169" s="129" t="s">
        <v>159</v>
      </c>
      <c r="H169" s="130">
        <v>4</v>
      </c>
      <c r="I169" s="131">
        <v>10591.6370505</v>
      </c>
      <c r="J169" s="132">
        <f>ROUND(I169*H169,2)</f>
        <v>42366.55</v>
      </c>
      <c r="K169" s="128" t="s">
        <v>3</v>
      </c>
      <c r="L169" s="133"/>
      <c r="M169" s="134" t="s">
        <v>3</v>
      </c>
      <c r="N169" s="135" t="s">
        <v>42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160</v>
      </c>
      <c r="AT169" s="138" t="s">
        <v>156</v>
      </c>
      <c r="AU169" s="138" t="s">
        <v>167</v>
      </c>
      <c r="AY169" s="15" t="s">
        <v>153</v>
      </c>
      <c r="BE169" s="139">
        <f>IF(N169="základní",J169,0)</f>
        <v>42366.55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79</v>
      </c>
      <c r="BK169" s="139">
        <f>ROUND(I169*H169,2)</f>
        <v>42366.55</v>
      </c>
      <c r="BL169" s="15" t="s">
        <v>161</v>
      </c>
      <c r="BM169" s="138" t="s">
        <v>2420</v>
      </c>
    </row>
    <row r="170" spans="2:65" s="11" customFormat="1" ht="22.9" customHeight="1">
      <c r="B170" s="113"/>
      <c r="D170" s="114" t="s">
        <v>70</v>
      </c>
      <c r="E170" s="123" t="s">
        <v>303</v>
      </c>
      <c r="F170" s="123" t="s">
        <v>304</v>
      </c>
      <c r="I170" s="116"/>
      <c r="J170" s="124">
        <f>BK170</f>
        <v>30839.739999999998</v>
      </c>
      <c r="L170" s="113"/>
      <c r="M170" s="118"/>
      <c r="P170" s="119">
        <f>SUM(P171:P187)</f>
        <v>0</v>
      </c>
      <c r="R170" s="119">
        <f>SUM(R171:R187)</f>
        <v>0</v>
      </c>
      <c r="T170" s="120">
        <f>SUM(T171:T187)</f>
        <v>0</v>
      </c>
      <c r="AR170" s="114" t="s">
        <v>79</v>
      </c>
      <c r="AT170" s="121" t="s">
        <v>70</v>
      </c>
      <c r="AU170" s="121" t="s">
        <v>79</v>
      </c>
      <c r="AY170" s="114" t="s">
        <v>153</v>
      </c>
      <c r="BK170" s="122">
        <f>SUM(BK171:BK187)</f>
        <v>30839.739999999998</v>
      </c>
    </row>
    <row r="171" spans="2:65" s="1" customFormat="1" ht="16.5" customHeight="1">
      <c r="B171" s="125"/>
      <c r="C171" s="126" t="s">
        <v>612</v>
      </c>
      <c r="D171" s="126" t="s">
        <v>156</v>
      </c>
      <c r="E171" s="127" t="s">
        <v>2629</v>
      </c>
      <c r="F171" s="128" t="s">
        <v>2427</v>
      </c>
      <c r="G171" s="129" t="s">
        <v>360</v>
      </c>
      <c r="H171" s="130">
        <v>80</v>
      </c>
      <c r="I171" s="131">
        <v>15.727882500000002</v>
      </c>
      <c r="J171" s="132">
        <f>ROUND(I171*H171,2)</f>
        <v>1258.23</v>
      </c>
      <c r="K171" s="128" t="s">
        <v>3</v>
      </c>
      <c r="L171" s="133"/>
      <c r="M171" s="134" t="s">
        <v>3</v>
      </c>
      <c r="N171" s="135" t="s">
        <v>42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>IF(N171="základní",J171,0)</f>
        <v>1258.23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5" t="s">
        <v>79</v>
      </c>
      <c r="BK171" s="139">
        <f>ROUND(I171*H171,2)</f>
        <v>1258.23</v>
      </c>
      <c r="BL171" s="15" t="s">
        <v>161</v>
      </c>
      <c r="BM171" s="138" t="s">
        <v>2630</v>
      </c>
    </row>
    <row r="172" spans="2:65" s="12" customFormat="1">
      <c r="B172" s="154"/>
      <c r="D172" s="155" t="s">
        <v>800</v>
      </c>
      <c r="E172" s="156" t="s">
        <v>3</v>
      </c>
      <c r="F172" s="157" t="s">
        <v>639</v>
      </c>
      <c r="H172" s="158">
        <v>80</v>
      </c>
      <c r="I172" s="159"/>
      <c r="L172" s="154"/>
      <c r="M172" s="160"/>
      <c r="T172" s="161"/>
      <c r="AT172" s="156" t="s">
        <v>800</v>
      </c>
      <c r="AU172" s="156" t="s">
        <v>81</v>
      </c>
      <c r="AV172" s="12" t="s">
        <v>81</v>
      </c>
      <c r="AW172" s="12" t="s">
        <v>30</v>
      </c>
      <c r="AX172" s="12" t="s">
        <v>79</v>
      </c>
      <c r="AY172" s="156" t="s">
        <v>153</v>
      </c>
    </row>
    <row r="173" spans="2:65" s="1" customFormat="1" ht="16.5" customHeight="1">
      <c r="B173" s="125"/>
      <c r="C173" s="126" t="s">
        <v>616</v>
      </c>
      <c r="D173" s="126" t="s">
        <v>156</v>
      </c>
      <c r="E173" s="127" t="s">
        <v>2631</v>
      </c>
      <c r="F173" s="128" t="s">
        <v>2431</v>
      </c>
      <c r="G173" s="129" t="s">
        <v>360</v>
      </c>
      <c r="H173" s="130">
        <v>60</v>
      </c>
      <c r="I173" s="131">
        <v>28.300568999999999</v>
      </c>
      <c r="J173" s="132">
        <f>ROUND(I173*H173,2)</f>
        <v>1698.03</v>
      </c>
      <c r="K173" s="128" t="s">
        <v>3</v>
      </c>
      <c r="L173" s="133"/>
      <c r="M173" s="134" t="s">
        <v>3</v>
      </c>
      <c r="N173" s="135" t="s">
        <v>42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>IF(N173="základní",J173,0)</f>
        <v>1698.03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5" t="s">
        <v>79</v>
      </c>
      <c r="BK173" s="139">
        <f>ROUND(I173*H173,2)</f>
        <v>1698.03</v>
      </c>
      <c r="BL173" s="15" t="s">
        <v>161</v>
      </c>
      <c r="BM173" s="138" t="s">
        <v>2632</v>
      </c>
    </row>
    <row r="174" spans="2:65" s="12" customFormat="1">
      <c r="B174" s="154"/>
      <c r="D174" s="155" t="s">
        <v>800</v>
      </c>
      <c r="E174" s="156" t="s">
        <v>3</v>
      </c>
      <c r="F174" s="157" t="s">
        <v>328</v>
      </c>
      <c r="H174" s="158">
        <v>60</v>
      </c>
      <c r="I174" s="159"/>
      <c r="L174" s="154"/>
      <c r="M174" s="160"/>
      <c r="T174" s="161"/>
      <c r="AT174" s="156" t="s">
        <v>800</v>
      </c>
      <c r="AU174" s="156" t="s">
        <v>81</v>
      </c>
      <c r="AV174" s="12" t="s">
        <v>81</v>
      </c>
      <c r="AW174" s="12" t="s">
        <v>30</v>
      </c>
      <c r="AX174" s="12" t="s">
        <v>79</v>
      </c>
      <c r="AY174" s="156" t="s">
        <v>153</v>
      </c>
    </row>
    <row r="175" spans="2:65" s="1" customFormat="1" ht="16.5" customHeight="1">
      <c r="B175" s="125"/>
      <c r="C175" s="126" t="s">
        <v>620</v>
      </c>
      <c r="D175" s="126" t="s">
        <v>156</v>
      </c>
      <c r="E175" s="127" t="s">
        <v>2633</v>
      </c>
      <c r="F175" s="128" t="s">
        <v>2634</v>
      </c>
      <c r="G175" s="129" t="s">
        <v>360</v>
      </c>
      <c r="H175" s="130">
        <v>60</v>
      </c>
      <c r="I175" s="131">
        <v>35.486335500000003</v>
      </c>
      <c r="J175" s="132">
        <f>ROUND(I175*H175,2)</f>
        <v>2129.1799999999998</v>
      </c>
      <c r="K175" s="128" t="s">
        <v>3</v>
      </c>
      <c r="L175" s="133"/>
      <c r="M175" s="134" t="s">
        <v>3</v>
      </c>
      <c r="N175" s="135" t="s">
        <v>42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>IF(N175="základní",J175,0)</f>
        <v>2129.1799999999998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5" t="s">
        <v>79</v>
      </c>
      <c r="BK175" s="139">
        <f>ROUND(I175*H175,2)</f>
        <v>2129.1799999999998</v>
      </c>
      <c r="BL175" s="15" t="s">
        <v>161</v>
      </c>
      <c r="BM175" s="138" t="s">
        <v>2635</v>
      </c>
    </row>
    <row r="176" spans="2:65" s="12" customFormat="1">
      <c r="B176" s="154"/>
      <c r="D176" s="155" t="s">
        <v>800</v>
      </c>
      <c r="E176" s="156" t="s">
        <v>3</v>
      </c>
      <c r="F176" s="157" t="s">
        <v>328</v>
      </c>
      <c r="H176" s="158">
        <v>60</v>
      </c>
      <c r="I176" s="159"/>
      <c r="L176" s="154"/>
      <c r="M176" s="160"/>
      <c r="T176" s="161"/>
      <c r="AT176" s="156" t="s">
        <v>800</v>
      </c>
      <c r="AU176" s="156" t="s">
        <v>81</v>
      </c>
      <c r="AV176" s="12" t="s">
        <v>81</v>
      </c>
      <c r="AW176" s="12" t="s">
        <v>30</v>
      </c>
      <c r="AX176" s="12" t="s">
        <v>79</v>
      </c>
      <c r="AY176" s="156" t="s">
        <v>153</v>
      </c>
    </row>
    <row r="177" spans="2:65" s="1" customFormat="1" ht="16.5" customHeight="1">
      <c r="B177" s="125"/>
      <c r="C177" s="126" t="s">
        <v>624</v>
      </c>
      <c r="D177" s="126" t="s">
        <v>156</v>
      </c>
      <c r="E177" s="127" t="s">
        <v>2636</v>
      </c>
      <c r="F177" s="128" t="s">
        <v>812</v>
      </c>
      <c r="G177" s="129" t="s">
        <v>360</v>
      </c>
      <c r="H177" s="130">
        <v>60</v>
      </c>
      <c r="I177" s="131">
        <v>43.691769000000001</v>
      </c>
      <c r="J177" s="132">
        <f>ROUND(I177*H177,2)</f>
        <v>2621.51</v>
      </c>
      <c r="K177" s="128" t="s">
        <v>3</v>
      </c>
      <c r="L177" s="133"/>
      <c r="M177" s="134" t="s">
        <v>3</v>
      </c>
      <c r="N177" s="135" t="s">
        <v>42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>IF(N177="základní",J177,0)</f>
        <v>2621.51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5" t="s">
        <v>79</v>
      </c>
      <c r="BK177" s="139">
        <f>ROUND(I177*H177,2)</f>
        <v>2621.51</v>
      </c>
      <c r="BL177" s="15" t="s">
        <v>161</v>
      </c>
      <c r="BM177" s="138" t="s">
        <v>2637</v>
      </c>
    </row>
    <row r="178" spans="2:65" s="12" customFormat="1">
      <c r="B178" s="154"/>
      <c r="D178" s="155" t="s">
        <v>800</v>
      </c>
      <c r="E178" s="156" t="s">
        <v>3</v>
      </c>
      <c r="F178" s="157" t="s">
        <v>2429</v>
      </c>
      <c r="H178" s="158">
        <v>60</v>
      </c>
      <c r="I178" s="159"/>
      <c r="L178" s="154"/>
      <c r="M178" s="160"/>
      <c r="T178" s="161"/>
      <c r="AT178" s="156" t="s">
        <v>800</v>
      </c>
      <c r="AU178" s="156" t="s">
        <v>81</v>
      </c>
      <c r="AV178" s="12" t="s">
        <v>81</v>
      </c>
      <c r="AW178" s="12" t="s">
        <v>30</v>
      </c>
      <c r="AX178" s="12" t="s">
        <v>79</v>
      </c>
      <c r="AY178" s="156" t="s">
        <v>153</v>
      </c>
    </row>
    <row r="179" spans="2:65" s="1" customFormat="1" ht="16.5" customHeight="1">
      <c r="B179" s="125"/>
      <c r="C179" s="126" t="s">
        <v>628</v>
      </c>
      <c r="D179" s="126" t="s">
        <v>156</v>
      </c>
      <c r="E179" s="127" t="s">
        <v>2638</v>
      </c>
      <c r="F179" s="128" t="s">
        <v>826</v>
      </c>
      <c r="G179" s="129" t="s">
        <v>360</v>
      </c>
      <c r="H179" s="130">
        <v>200</v>
      </c>
      <c r="I179" s="131">
        <v>24.289237499999999</v>
      </c>
      <c r="J179" s="132">
        <f>ROUND(I179*H179,2)</f>
        <v>4857.8500000000004</v>
      </c>
      <c r="K179" s="128" t="s">
        <v>3</v>
      </c>
      <c r="L179" s="133"/>
      <c r="M179" s="134" t="s">
        <v>3</v>
      </c>
      <c r="N179" s="135" t="s">
        <v>42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>IF(N179="základní",J179,0)</f>
        <v>4857.8500000000004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5" t="s">
        <v>79</v>
      </c>
      <c r="BK179" s="139">
        <f>ROUND(I179*H179,2)</f>
        <v>4857.8500000000004</v>
      </c>
      <c r="BL179" s="15" t="s">
        <v>161</v>
      </c>
      <c r="BM179" s="138" t="s">
        <v>861</v>
      </c>
    </row>
    <row r="180" spans="2:65" s="12" customFormat="1">
      <c r="B180" s="154"/>
      <c r="D180" s="155" t="s">
        <v>800</v>
      </c>
      <c r="E180" s="156" t="s">
        <v>3</v>
      </c>
      <c r="F180" s="157" t="s">
        <v>2639</v>
      </c>
      <c r="H180" s="158">
        <v>200</v>
      </c>
      <c r="I180" s="159"/>
      <c r="L180" s="154"/>
      <c r="M180" s="160"/>
      <c r="T180" s="161"/>
      <c r="AT180" s="156" t="s">
        <v>800</v>
      </c>
      <c r="AU180" s="156" t="s">
        <v>81</v>
      </c>
      <c r="AV180" s="12" t="s">
        <v>81</v>
      </c>
      <c r="AW180" s="12" t="s">
        <v>30</v>
      </c>
      <c r="AX180" s="12" t="s">
        <v>79</v>
      </c>
      <c r="AY180" s="156" t="s">
        <v>153</v>
      </c>
    </row>
    <row r="181" spans="2:65" s="1" customFormat="1" ht="16.5" customHeight="1">
      <c r="B181" s="125"/>
      <c r="C181" s="126" t="s">
        <v>348</v>
      </c>
      <c r="D181" s="126" t="s">
        <v>156</v>
      </c>
      <c r="E181" s="127" t="s">
        <v>2640</v>
      </c>
      <c r="F181" s="128" t="s">
        <v>830</v>
      </c>
      <c r="G181" s="129" t="s">
        <v>360</v>
      </c>
      <c r="H181" s="130">
        <v>60</v>
      </c>
      <c r="I181" s="131">
        <v>56.562659999999994</v>
      </c>
      <c r="J181" s="132">
        <f>ROUND(I181*H181,2)</f>
        <v>3393.76</v>
      </c>
      <c r="K181" s="128" t="s">
        <v>3</v>
      </c>
      <c r="L181" s="133"/>
      <c r="M181" s="134" t="s">
        <v>3</v>
      </c>
      <c r="N181" s="135" t="s">
        <v>42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>IF(N181="základní",J181,0)</f>
        <v>3393.76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5" t="s">
        <v>79</v>
      </c>
      <c r="BK181" s="139">
        <f>ROUND(I181*H181,2)</f>
        <v>3393.76</v>
      </c>
      <c r="BL181" s="15" t="s">
        <v>161</v>
      </c>
      <c r="BM181" s="138" t="s">
        <v>865</v>
      </c>
    </row>
    <row r="182" spans="2:65" s="12" customFormat="1">
      <c r="B182" s="154"/>
      <c r="D182" s="155" t="s">
        <v>800</v>
      </c>
      <c r="E182" s="156" t="s">
        <v>3</v>
      </c>
      <c r="F182" s="157" t="s">
        <v>2429</v>
      </c>
      <c r="H182" s="158">
        <v>60</v>
      </c>
      <c r="I182" s="159"/>
      <c r="L182" s="154"/>
      <c r="M182" s="160"/>
      <c r="T182" s="161"/>
      <c r="AT182" s="156" t="s">
        <v>800</v>
      </c>
      <c r="AU182" s="156" t="s">
        <v>81</v>
      </c>
      <c r="AV182" s="12" t="s">
        <v>81</v>
      </c>
      <c r="AW182" s="12" t="s">
        <v>30</v>
      </c>
      <c r="AX182" s="12" t="s">
        <v>79</v>
      </c>
      <c r="AY182" s="156" t="s">
        <v>153</v>
      </c>
    </row>
    <row r="183" spans="2:65" s="1" customFormat="1" ht="16.5" customHeight="1">
      <c r="B183" s="125"/>
      <c r="C183" s="126" t="s">
        <v>635</v>
      </c>
      <c r="D183" s="126" t="s">
        <v>156</v>
      </c>
      <c r="E183" s="127" t="s">
        <v>2641</v>
      </c>
      <c r="F183" s="128" t="s">
        <v>1810</v>
      </c>
      <c r="G183" s="129" t="s">
        <v>360</v>
      </c>
      <c r="H183" s="130">
        <v>100</v>
      </c>
      <c r="I183" s="131">
        <v>30.590009999999999</v>
      </c>
      <c r="J183" s="132">
        <f>ROUND(I183*H183,2)</f>
        <v>3059</v>
      </c>
      <c r="K183" s="128" t="s">
        <v>3</v>
      </c>
      <c r="L183" s="133"/>
      <c r="M183" s="134" t="s">
        <v>3</v>
      </c>
      <c r="N183" s="135" t="s">
        <v>42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>IF(N183="základní",J183,0)</f>
        <v>3059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79</v>
      </c>
      <c r="BK183" s="139">
        <f>ROUND(I183*H183,2)</f>
        <v>3059</v>
      </c>
      <c r="BL183" s="15" t="s">
        <v>161</v>
      </c>
      <c r="BM183" s="138" t="s">
        <v>2642</v>
      </c>
    </row>
    <row r="184" spans="2:65" s="12" customFormat="1">
      <c r="B184" s="154"/>
      <c r="D184" s="155" t="s">
        <v>800</v>
      </c>
      <c r="E184" s="156" t="s">
        <v>3</v>
      </c>
      <c r="F184" s="157" t="s">
        <v>2643</v>
      </c>
      <c r="H184" s="158">
        <v>100</v>
      </c>
      <c r="I184" s="159"/>
      <c r="L184" s="154"/>
      <c r="M184" s="160"/>
      <c r="T184" s="161"/>
      <c r="AT184" s="156" t="s">
        <v>800</v>
      </c>
      <c r="AU184" s="156" t="s">
        <v>81</v>
      </c>
      <c r="AV184" s="12" t="s">
        <v>81</v>
      </c>
      <c r="AW184" s="12" t="s">
        <v>30</v>
      </c>
      <c r="AX184" s="12" t="s">
        <v>79</v>
      </c>
      <c r="AY184" s="156" t="s">
        <v>153</v>
      </c>
    </row>
    <row r="185" spans="2:65" s="1" customFormat="1" ht="16.5" customHeight="1">
      <c r="B185" s="125"/>
      <c r="C185" s="126" t="s">
        <v>639</v>
      </c>
      <c r="D185" s="126" t="s">
        <v>156</v>
      </c>
      <c r="E185" s="127" t="s">
        <v>2644</v>
      </c>
      <c r="F185" s="128" t="s">
        <v>839</v>
      </c>
      <c r="G185" s="129" t="s">
        <v>360</v>
      </c>
      <c r="H185" s="130">
        <v>60</v>
      </c>
      <c r="I185" s="131">
        <v>38.314468499999997</v>
      </c>
      <c r="J185" s="132">
        <f>ROUND(I185*H185,2)</f>
        <v>2298.87</v>
      </c>
      <c r="K185" s="128" t="s">
        <v>3</v>
      </c>
      <c r="L185" s="133"/>
      <c r="M185" s="134" t="s">
        <v>3</v>
      </c>
      <c r="N185" s="135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>IF(N185="základní",J185,0)</f>
        <v>2298.87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79</v>
      </c>
      <c r="BK185" s="139">
        <f>ROUND(I185*H185,2)</f>
        <v>2298.87</v>
      </c>
      <c r="BL185" s="15" t="s">
        <v>161</v>
      </c>
      <c r="BM185" s="138" t="s">
        <v>868</v>
      </c>
    </row>
    <row r="186" spans="2:65" s="12" customFormat="1">
      <c r="B186" s="154"/>
      <c r="D186" s="155" t="s">
        <v>800</v>
      </c>
      <c r="E186" s="156" t="s">
        <v>3</v>
      </c>
      <c r="F186" s="157" t="s">
        <v>2429</v>
      </c>
      <c r="H186" s="158">
        <v>60</v>
      </c>
      <c r="I186" s="159"/>
      <c r="L186" s="154"/>
      <c r="M186" s="160"/>
      <c r="T186" s="161"/>
      <c r="AT186" s="156" t="s">
        <v>800</v>
      </c>
      <c r="AU186" s="156" t="s">
        <v>81</v>
      </c>
      <c r="AV186" s="12" t="s">
        <v>81</v>
      </c>
      <c r="AW186" s="12" t="s">
        <v>30</v>
      </c>
      <c r="AX186" s="12" t="s">
        <v>79</v>
      </c>
      <c r="AY186" s="156" t="s">
        <v>153</v>
      </c>
    </row>
    <row r="187" spans="2:65" s="1" customFormat="1" ht="16.5" customHeight="1">
      <c r="B187" s="125"/>
      <c r="C187" s="126" t="s">
        <v>643</v>
      </c>
      <c r="D187" s="126" t="s">
        <v>156</v>
      </c>
      <c r="E187" s="127" t="s">
        <v>2645</v>
      </c>
      <c r="F187" s="128" t="s">
        <v>322</v>
      </c>
      <c r="G187" s="129" t="s">
        <v>164</v>
      </c>
      <c r="H187" s="130">
        <v>1</v>
      </c>
      <c r="I187" s="131">
        <v>9523.3050000000003</v>
      </c>
      <c r="J187" s="132">
        <f>ROUND(I187*H187,2)</f>
        <v>9523.31</v>
      </c>
      <c r="K187" s="128" t="s">
        <v>3</v>
      </c>
      <c r="L187" s="133"/>
      <c r="M187" s="134" t="s">
        <v>3</v>
      </c>
      <c r="N187" s="135" t="s">
        <v>42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>IF(N187="základní",J187,0)</f>
        <v>9523.31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79</v>
      </c>
      <c r="BK187" s="139">
        <f>ROUND(I187*H187,2)</f>
        <v>9523.31</v>
      </c>
      <c r="BL187" s="15" t="s">
        <v>161</v>
      </c>
      <c r="BM187" s="138" t="s">
        <v>2474</v>
      </c>
    </row>
    <row r="188" spans="2:65" s="11" customFormat="1" ht="22.9" customHeight="1">
      <c r="B188" s="113"/>
      <c r="D188" s="114" t="s">
        <v>70</v>
      </c>
      <c r="E188" s="123" t="s">
        <v>324</v>
      </c>
      <c r="F188" s="123" t="s">
        <v>325</v>
      </c>
      <c r="I188" s="116"/>
      <c r="J188" s="124">
        <f>BK188</f>
        <v>76468.95</v>
      </c>
      <c r="L188" s="113"/>
      <c r="M188" s="118"/>
      <c r="P188" s="119">
        <f>SUM(P189:P205)</f>
        <v>0</v>
      </c>
      <c r="R188" s="119">
        <f>SUM(R189:R205)</f>
        <v>0</v>
      </c>
      <c r="T188" s="120">
        <f>SUM(T189:T205)</f>
        <v>0</v>
      </c>
      <c r="AR188" s="114" t="s">
        <v>79</v>
      </c>
      <c r="AT188" s="121" t="s">
        <v>70</v>
      </c>
      <c r="AU188" s="121" t="s">
        <v>79</v>
      </c>
      <c r="AY188" s="114" t="s">
        <v>153</v>
      </c>
      <c r="BK188" s="122">
        <f>SUM(BK189:BK205)</f>
        <v>76468.95</v>
      </c>
    </row>
    <row r="189" spans="2:65" s="1" customFormat="1" ht="16.5" customHeight="1">
      <c r="B189" s="125"/>
      <c r="C189" s="126" t="s">
        <v>545</v>
      </c>
      <c r="D189" s="126" t="s">
        <v>156</v>
      </c>
      <c r="E189" s="127" t="s">
        <v>2646</v>
      </c>
      <c r="F189" s="128" t="s">
        <v>860</v>
      </c>
      <c r="G189" s="129" t="s">
        <v>360</v>
      </c>
      <c r="H189" s="130">
        <v>40</v>
      </c>
      <c r="I189" s="131">
        <v>149.10225</v>
      </c>
      <c r="J189" s="132">
        <f t="shared" ref="J189:J205" si="40">ROUND(I189*H189,2)</f>
        <v>5964.09</v>
      </c>
      <c r="K189" s="128" t="s">
        <v>3</v>
      </c>
      <c r="L189" s="133"/>
      <c r="M189" s="134" t="s">
        <v>3</v>
      </c>
      <c r="N189" s="135" t="s">
        <v>42</v>
      </c>
      <c r="P189" s="136">
        <f t="shared" ref="P189:P205" si="41">O189*H189</f>
        <v>0</v>
      </c>
      <c r="Q189" s="136">
        <v>0</v>
      </c>
      <c r="R189" s="136">
        <f t="shared" ref="R189:R205" si="42">Q189*H189</f>
        <v>0</v>
      </c>
      <c r="S189" s="136">
        <v>0</v>
      </c>
      <c r="T189" s="137">
        <f t="shared" ref="T189:T205" si="43">S189*H189</f>
        <v>0</v>
      </c>
      <c r="AR189" s="138" t="s">
        <v>160</v>
      </c>
      <c r="AT189" s="138" t="s">
        <v>156</v>
      </c>
      <c r="AU189" s="138" t="s">
        <v>81</v>
      </c>
      <c r="AY189" s="15" t="s">
        <v>153</v>
      </c>
      <c r="BE189" s="139">
        <f t="shared" ref="BE189:BE205" si="44">IF(N189="základní",J189,0)</f>
        <v>5964.09</v>
      </c>
      <c r="BF189" s="139">
        <f t="shared" ref="BF189:BF205" si="45">IF(N189="snížená",J189,0)</f>
        <v>0</v>
      </c>
      <c r="BG189" s="139">
        <f t="shared" ref="BG189:BG205" si="46">IF(N189="zákl. přenesená",J189,0)</f>
        <v>0</v>
      </c>
      <c r="BH189" s="139">
        <f t="shared" ref="BH189:BH205" si="47">IF(N189="sníž. přenesená",J189,0)</f>
        <v>0</v>
      </c>
      <c r="BI189" s="139">
        <f t="shared" ref="BI189:BI205" si="48">IF(N189="nulová",J189,0)</f>
        <v>0</v>
      </c>
      <c r="BJ189" s="15" t="s">
        <v>79</v>
      </c>
      <c r="BK189" s="139">
        <f t="shared" ref="BK189:BK205" si="49">ROUND(I189*H189,2)</f>
        <v>5964.09</v>
      </c>
      <c r="BL189" s="15" t="s">
        <v>161</v>
      </c>
      <c r="BM189" s="138" t="s">
        <v>2476</v>
      </c>
    </row>
    <row r="190" spans="2:65" s="1" customFormat="1" ht="16.5" customHeight="1">
      <c r="B190" s="125"/>
      <c r="C190" s="126" t="s">
        <v>650</v>
      </c>
      <c r="D190" s="126" t="s">
        <v>156</v>
      </c>
      <c r="E190" s="127" t="s">
        <v>2647</v>
      </c>
      <c r="F190" s="128" t="s">
        <v>2063</v>
      </c>
      <c r="G190" s="129" t="s">
        <v>360</v>
      </c>
      <c r="H190" s="130">
        <v>50</v>
      </c>
      <c r="I190" s="131">
        <v>268.38405</v>
      </c>
      <c r="J190" s="132">
        <f t="shared" si="40"/>
        <v>13419.2</v>
      </c>
      <c r="K190" s="128" t="s">
        <v>3</v>
      </c>
      <c r="L190" s="133"/>
      <c r="M190" s="134" t="s">
        <v>3</v>
      </c>
      <c r="N190" s="135" t="s">
        <v>42</v>
      </c>
      <c r="P190" s="136">
        <f t="shared" si="41"/>
        <v>0</v>
      </c>
      <c r="Q190" s="136">
        <v>0</v>
      </c>
      <c r="R190" s="136">
        <f t="shared" si="42"/>
        <v>0</v>
      </c>
      <c r="S190" s="136">
        <v>0</v>
      </c>
      <c r="T190" s="137">
        <f t="shared" si="43"/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 t="shared" si="44"/>
        <v>13419.2</v>
      </c>
      <c r="BF190" s="139">
        <f t="shared" si="45"/>
        <v>0</v>
      </c>
      <c r="BG190" s="139">
        <f t="shared" si="46"/>
        <v>0</v>
      </c>
      <c r="BH190" s="139">
        <f t="shared" si="47"/>
        <v>0</v>
      </c>
      <c r="BI190" s="139">
        <f t="shared" si="48"/>
        <v>0</v>
      </c>
      <c r="BJ190" s="15" t="s">
        <v>79</v>
      </c>
      <c r="BK190" s="139">
        <f t="shared" si="49"/>
        <v>13419.2</v>
      </c>
      <c r="BL190" s="15" t="s">
        <v>161</v>
      </c>
      <c r="BM190" s="138" t="s">
        <v>899</v>
      </c>
    </row>
    <row r="191" spans="2:65" s="1" customFormat="1" ht="16.5" customHeight="1">
      <c r="B191" s="125"/>
      <c r="C191" s="126" t="s">
        <v>548</v>
      </c>
      <c r="D191" s="126" t="s">
        <v>156</v>
      </c>
      <c r="E191" s="127" t="s">
        <v>2648</v>
      </c>
      <c r="F191" s="128" t="s">
        <v>867</v>
      </c>
      <c r="G191" s="129" t="s">
        <v>159</v>
      </c>
      <c r="H191" s="130">
        <v>80</v>
      </c>
      <c r="I191" s="131">
        <v>136.59690000000001</v>
      </c>
      <c r="J191" s="132">
        <f t="shared" si="40"/>
        <v>10927.75</v>
      </c>
      <c r="K191" s="128" t="s">
        <v>3</v>
      </c>
      <c r="L191" s="133"/>
      <c r="M191" s="134" t="s">
        <v>3</v>
      </c>
      <c r="N191" s="135" t="s">
        <v>42</v>
      </c>
      <c r="P191" s="136">
        <f t="shared" si="41"/>
        <v>0</v>
      </c>
      <c r="Q191" s="136">
        <v>0</v>
      </c>
      <c r="R191" s="136">
        <f t="shared" si="42"/>
        <v>0</v>
      </c>
      <c r="S191" s="136">
        <v>0</v>
      </c>
      <c r="T191" s="137">
        <f t="shared" si="43"/>
        <v>0</v>
      </c>
      <c r="AR191" s="138" t="s">
        <v>160</v>
      </c>
      <c r="AT191" s="138" t="s">
        <v>156</v>
      </c>
      <c r="AU191" s="138" t="s">
        <v>81</v>
      </c>
      <c r="AY191" s="15" t="s">
        <v>153</v>
      </c>
      <c r="BE191" s="139">
        <f t="shared" si="44"/>
        <v>10927.75</v>
      </c>
      <c r="BF191" s="139">
        <f t="shared" si="45"/>
        <v>0</v>
      </c>
      <c r="BG191" s="139">
        <f t="shared" si="46"/>
        <v>0</v>
      </c>
      <c r="BH191" s="139">
        <f t="shared" si="47"/>
        <v>0</v>
      </c>
      <c r="BI191" s="139">
        <f t="shared" si="48"/>
        <v>0</v>
      </c>
      <c r="BJ191" s="15" t="s">
        <v>79</v>
      </c>
      <c r="BK191" s="139">
        <f t="shared" si="49"/>
        <v>10927.75</v>
      </c>
      <c r="BL191" s="15" t="s">
        <v>161</v>
      </c>
      <c r="BM191" s="138" t="s">
        <v>2479</v>
      </c>
    </row>
    <row r="192" spans="2:65" s="1" customFormat="1" ht="16.5" customHeight="1">
      <c r="B192" s="125"/>
      <c r="C192" s="126" t="s">
        <v>657</v>
      </c>
      <c r="D192" s="126" t="s">
        <v>156</v>
      </c>
      <c r="E192" s="127" t="s">
        <v>2649</v>
      </c>
      <c r="F192" s="128" t="s">
        <v>2067</v>
      </c>
      <c r="G192" s="129" t="s">
        <v>159</v>
      </c>
      <c r="H192" s="130">
        <v>100</v>
      </c>
      <c r="I192" s="131">
        <v>148.52508</v>
      </c>
      <c r="J192" s="132">
        <f t="shared" si="40"/>
        <v>14852.51</v>
      </c>
      <c r="K192" s="128" t="s">
        <v>3</v>
      </c>
      <c r="L192" s="133"/>
      <c r="M192" s="134" t="s">
        <v>3</v>
      </c>
      <c r="N192" s="135" t="s">
        <v>42</v>
      </c>
      <c r="P192" s="136">
        <f t="shared" si="41"/>
        <v>0</v>
      </c>
      <c r="Q192" s="136">
        <v>0</v>
      </c>
      <c r="R192" s="136">
        <f t="shared" si="42"/>
        <v>0</v>
      </c>
      <c r="S192" s="136">
        <v>0</v>
      </c>
      <c r="T192" s="137">
        <f t="shared" si="43"/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 t="shared" si="44"/>
        <v>14852.51</v>
      </c>
      <c r="BF192" s="139">
        <f t="shared" si="45"/>
        <v>0</v>
      </c>
      <c r="BG192" s="139">
        <f t="shared" si="46"/>
        <v>0</v>
      </c>
      <c r="BH192" s="139">
        <f t="shared" si="47"/>
        <v>0</v>
      </c>
      <c r="BI192" s="139">
        <f t="shared" si="48"/>
        <v>0</v>
      </c>
      <c r="BJ192" s="15" t="s">
        <v>79</v>
      </c>
      <c r="BK192" s="139">
        <f t="shared" si="49"/>
        <v>14852.51</v>
      </c>
      <c r="BL192" s="15" t="s">
        <v>161</v>
      </c>
      <c r="BM192" s="138" t="s">
        <v>926</v>
      </c>
    </row>
    <row r="193" spans="2:65" s="1" customFormat="1" ht="16.5" customHeight="1">
      <c r="B193" s="125"/>
      <c r="C193" s="126" t="s">
        <v>551</v>
      </c>
      <c r="D193" s="126" t="s">
        <v>156</v>
      </c>
      <c r="E193" s="127" t="s">
        <v>2650</v>
      </c>
      <c r="F193" s="128" t="s">
        <v>875</v>
      </c>
      <c r="G193" s="129" t="s">
        <v>159</v>
      </c>
      <c r="H193" s="130">
        <v>180</v>
      </c>
      <c r="I193" s="131">
        <v>24.048749999999998</v>
      </c>
      <c r="J193" s="132">
        <f t="shared" si="40"/>
        <v>4328.78</v>
      </c>
      <c r="K193" s="128" t="s">
        <v>3</v>
      </c>
      <c r="L193" s="133"/>
      <c r="M193" s="134" t="s">
        <v>3</v>
      </c>
      <c r="N193" s="135" t="s">
        <v>42</v>
      </c>
      <c r="P193" s="136">
        <f t="shared" si="41"/>
        <v>0</v>
      </c>
      <c r="Q193" s="136">
        <v>0</v>
      </c>
      <c r="R193" s="136">
        <f t="shared" si="42"/>
        <v>0</v>
      </c>
      <c r="S193" s="136">
        <v>0</v>
      </c>
      <c r="T193" s="137">
        <f t="shared" si="43"/>
        <v>0</v>
      </c>
      <c r="AR193" s="138" t="s">
        <v>160</v>
      </c>
      <c r="AT193" s="138" t="s">
        <v>156</v>
      </c>
      <c r="AU193" s="138" t="s">
        <v>81</v>
      </c>
      <c r="AY193" s="15" t="s">
        <v>153</v>
      </c>
      <c r="BE193" s="139">
        <f t="shared" si="44"/>
        <v>4328.78</v>
      </c>
      <c r="BF193" s="139">
        <f t="shared" si="45"/>
        <v>0</v>
      </c>
      <c r="BG193" s="139">
        <f t="shared" si="46"/>
        <v>0</v>
      </c>
      <c r="BH193" s="139">
        <f t="shared" si="47"/>
        <v>0</v>
      </c>
      <c r="BI193" s="139">
        <f t="shared" si="48"/>
        <v>0</v>
      </c>
      <c r="BJ193" s="15" t="s">
        <v>79</v>
      </c>
      <c r="BK193" s="139">
        <f t="shared" si="49"/>
        <v>4328.78</v>
      </c>
      <c r="BL193" s="15" t="s">
        <v>161</v>
      </c>
      <c r="BM193" s="138" t="s">
        <v>2482</v>
      </c>
    </row>
    <row r="194" spans="2:65" s="1" customFormat="1" ht="16.5" customHeight="1">
      <c r="B194" s="125"/>
      <c r="C194" s="126" t="s">
        <v>664</v>
      </c>
      <c r="D194" s="126" t="s">
        <v>156</v>
      </c>
      <c r="E194" s="127" t="s">
        <v>2651</v>
      </c>
      <c r="F194" s="128" t="s">
        <v>879</v>
      </c>
      <c r="G194" s="129" t="s">
        <v>159</v>
      </c>
      <c r="H194" s="130">
        <v>180</v>
      </c>
      <c r="I194" s="131">
        <v>86.094525000000004</v>
      </c>
      <c r="J194" s="132">
        <f t="shared" si="40"/>
        <v>15497.01</v>
      </c>
      <c r="K194" s="128" t="s">
        <v>3</v>
      </c>
      <c r="L194" s="133"/>
      <c r="M194" s="134" t="s">
        <v>3</v>
      </c>
      <c r="N194" s="135" t="s">
        <v>42</v>
      </c>
      <c r="P194" s="136">
        <f t="shared" si="41"/>
        <v>0</v>
      </c>
      <c r="Q194" s="136">
        <v>0</v>
      </c>
      <c r="R194" s="136">
        <f t="shared" si="42"/>
        <v>0</v>
      </c>
      <c r="S194" s="136">
        <v>0</v>
      </c>
      <c r="T194" s="137">
        <f t="shared" si="43"/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 t="shared" si="44"/>
        <v>15497.01</v>
      </c>
      <c r="BF194" s="139">
        <f t="shared" si="45"/>
        <v>0</v>
      </c>
      <c r="BG194" s="139">
        <f t="shared" si="46"/>
        <v>0</v>
      </c>
      <c r="BH194" s="139">
        <f t="shared" si="47"/>
        <v>0</v>
      </c>
      <c r="BI194" s="139">
        <f t="shared" si="48"/>
        <v>0</v>
      </c>
      <c r="BJ194" s="15" t="s">
        <v>79</v>
      </c>
      <c r="BK194" s="139">
        <f t="shared" si="49"/>
        <v>15497.01</v>
      </c>
      <c r="BL194" s="15" t="s">
        <v>161</v>
      </c>
      <c r="BM194" s="138" t="s">
        <v>2081</v>
      </c>
    </row>
    <row r="195" spans="2:65" s="1" customFormat="1" ht="16.5" customHeight="1">
      <c r="B195" s="125"/>
      <c r="C195" s="126" t="s">
        <v>554</v>
      </c>
      <c r="D195" s="126" t="s">
        <v>156</v>
      </c>
      <c r="E195" s="127" t="s">
        <v>2652</v>
      </c>
      <c r="F195" s="128" t="s">
        <v>2653</v>
      </c>
      <c r="G195" s="129" t="s">
        <v>360</v>
      </c>
      <c r="H195" s="130">
        <v>20</v>
      </c>
      <c r="I195" s="131">
        <v>13.024802999999999</v>
      </c>
      <c r="J195" s="132">
        <f t="shared" si="40"/>
        <v>260.5</v>
      </c>
      <c r="K195" s="128" t="s">
        <v>3</v>
      </c>
      <c r="L195" s="133"/>
      <c r="M195" s="134" t="s">
        <v>3</v>
      </c>
      <c r="N195" s="135" t="s">
        <v>42</v>
      </c>
      <c r="P195" s="136">
        <f t="shared" si="41"/>
        <v>0</v>
      </c>
      <c r="Q195" s="136">
        <v>0</v>
      </c>
      <c r="R195" s="136">
        <f t="shared" si="42"/>
        <v>0</v>
      </c>
      <c r="S195" s="136">
        <v>0</v>
      </c>
      <c r="T195" s="137">
        <f t="shared" si="43"/>
        <v>0</v>
      </c>
      <c r="AR195" s="138" t="s">
        <v>160</v>
      </c>
      <c r="AT195" s="138" t="s">
        <v>156</v>
      </c>
      <c r="AU195" s="138" t="s">
        <v>81</v>
      </c>
      <c r="AY195" s="15" t="s">
        <v>153</v>
      </c>
      <c r="BE195" s="139">
        <f t="shared" si="44"/>
        <v>260.5</v>
      </c>
      <c r="BF195" s="139">
        <f t="shared" si="45"/>
        <v>0</v>
      </c>
      <c r="BG195" s="139">
        <f t="shared" si="46"/>
        <v>0</v>
      </c>
      <c r="BH195" s="139">
        <f t="shared" si="47"/>
        <v>0</v>
      </c>
      <c r="BI195" s="139">
        <f t="shared" si="48"/>
        <v>0</v>
      </c>
      <c r="BJ195" s="15" t="s">
        <v>79</v>
      </c>
      <c r="BK195" s="139">
        <f t="shared" si="49"/>
        <v>260.5</v>
      </c>
      <c r="BL195" s="15" t="s">
        <v>161</v>
      </c>
      <c r="BM195" s="138" t="s">
        <v>2654</v>
      </c>
    </row>
    <row r="196" spans="2:65" s="1" customFormat="1" ht="16.5" customHeight="1">
      <c r="B196" s="125"/>
      <c r="C196" s="126" t="s">
        <v>671</v>
      </c>
      <c r="D196" s="126" t="s">
        <v>156</v>
      </c>
      <c r="E196" s="127" t="s">
        <v>2655</v>
      </c>
      <c r="F196" s="128" t="s">
        <v>2485</v>
      </c>
      <c r="G196" s="129" t="s">
        <v>360</v>
      </c>
      <c r="H196" s="130">
        <v>20</v>
      </c>
      <c r="I196" s="131">
        <v>17.796074999999998</v>
      </c>
      <c r="J196" s="132">
        <f t="shared" si="40"/>
        <v>355.92</v>
      </c>
      <c r="K196" s="128" t="s">
        <v>3</v>
      </c>
      <c r="L196" s="133"/>
      <c r="M196" s="134" t="s">
        <v>3</v>
      </c>
      <c r="N196" s="135" t="s">
        <v>42</v>
      </c>
      <c r="P196" s="136">
        <f t="shared" si="41"/>
        <v>0</v>
      </c>
      <c r="Q196" s="136">
        <v>0</v>
      </c>
      <c r="R196" s="136">
        <f t="shared" si="42"/>
        <v>0</v>
      </c>
      <c r="S196" s="136">
        <v>0</v>
      </c>
      <c r="T196" s="137">
        <f t="shared" si="43"/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 t="shared" si="44"/>
        <v>355.92</v>
      </c>
      <c r="BF196" s="139">
        <f t="shared" si="45"/>
        <v>0</v>
      </c>
      <c r="BG196" s="139">
        <f t="shared" si="46"/>
        <v>0</v>
      </c>
      <c r="BH196" s="139">
        <f t="shared" si="47"/>
        <v>0</v>
      </c>
      <c r="BI196" s="139">
        <f t="shared" si="48"/>
        <v>0</v>
      </c>
      <c r="BJ196" s="15" t="s">
        <v>79</v>
      </c>
      <c r="BK196" s="139">
        <f t="shared" si="49"/>
        <v>355.92</v>
      </c>
      <c r="BL196" s="15" t="s">
        <v>161</v>
      </c>
      <c r="BM196" s="138" t="s">
        <v>2486</v>
      </c>
    </row>
    <row r="197" spans="2:65" s="1" customFormat="1" ht="16.5" customHeight="1">
      <c r="B197" s="125"/>
      <c r="C197" s="126" t="s">
        <v>557</v>
      </c>
      <c r="D197" s="126" t="s">
        <v>156</v>
      </c>
      <c r="E197" s="127" t="s">
        <v>2656</v>
      </c>
      <c r="F197" s="128" t="s">
        <v>2657</v>
      </c>
      <c r="G197" s="129" t="s">
        <v>360</v>
      </c>
      <c r="H197" s="130">
        <v>10</v>
      </c>
      <c r="I197" s="131">
        <v>28.021603499999998</v>
      </c>
      <c r="J197" s="132">
        <f t="shared" si="40"/>
        <v>280.22000000000003</v>
      </c>
      <c r="K197" s="128" t="s">
        <v>3</v>
      </c>
      <c r="L197" s="133"/>
      <c r="M197" s="134" t="s">
        <v>3</v>
      </c>
      <c r="N197" s="135" t="s">
        <v>42</v>
      </c>
      <c r="P197" s="136">
        <f t="shared" si="41"/>
        <v>0</v>
      </c>
      <c r="Q197" s="136">
        <v>0</v>
      </c>
      <c r="R197" s="136">
        <f t="shared" si="42"/>
        <v>0</v>
      </c>
      <c r="S197" s="136">
        <v>0</v>
      </c>
      <c r="T197" s="137">
        <f t="shared" si="43"/>
        <v>0</v>
      </c>
      <c r="AR197" s="138" t="s">
        <v>160</v>
      </c>
      <c r="AT197" s="138" t="s">
        <v>156</v>
      </c>
      <c r="AU197" s="138" t="s">
        <v>81</v>
      </c>
      <c r="AY197" s="15" t="s">
        <v>153</v>
      </c>
      <c r="BE197" s="139">
        <f t="shared" si="44"/>
        <v>280.22000000000003</v>
      </c>
      <c r="BF197" s="139">
        <f t="shared" si="45"/>
        <v>0</v>
      </c>
      <c r="BG197" s="139">
        <f t="shared" si="46"/>
        <v>0</v>
      </c>
      <c r="BH197" s="139">
        <f t="shared" si="47"/>
        <v>0</v>
      </c>
      <c r="BI197" s="139">
        <f t="shared" si="48"/>
        <v>0</v>
      </c>
      <c r="BJ197" s="15" t="s">
        <v>79</v>
      </c>
      <c r="BK197" s="139">
        <f t="shared" si="49"/>
        <v>280.22000000000003</v>
      </c>
      <c r="BL197" s="15" t="s">
        <v>161</v>
      </c>
      <c r="BM197" s="138" t="s">
        <v>2658</v>
      </c>
    </row>
    <row r="198" spans="2:65" s="1" customFormat="1" ht="16.5" customHeight="1">
      <c r="B198" s="125"/>
      <c r="C198" s="126" t="s">
        <v>678</v>
      </c>
      <c r="D198" s="126" t="s">
        <v>156</v>
      </c>
      <c r="E198" s="127" t="s">
        <v>2659</v>
      </c>
      <c r="F198" s="128" t="s">
        <v>2660</v>
      </c>
      <c r="G198" s="129" t="s">
        <v>159</v>
      </c>
      <c r="H198" s="130">
        <v>40</v>
      </c>
      <c r="I198" s="131">
        <v>2.9820449999999998</v>
      </c>
      <c r="J198" s="132">
        <f t="shared" si="40"/>
        <v>119.28</v>
      </c>
      <c r="K198" s="128" t="s">
        <v>3</v>
      </c>
      <c r="L198" s="133"/>
      <c r="M198" s="134" t="s">
        <v>3</v>
      </c>
      <c r="N198" s="135" t="s">
        <v>42</v>
      </c>
      <c r="P198" s="136">
        <f t="shared" si="41"/>
        <v>0</v>
      </c>
      <c r="Q198" s="136">
        <v>0</v>
      </c>
      <c r="R198" s="136">
        <f t="shared" si="42"/>
        <v>0</v>
      </c>
      <c r="S198" s="136">
        <v>0</v>
      </c>
      <c r="T198" s="137">
        <f t="shared" si="43"/>
        <v>0</v>
      </c>
      <c r="AR198" s="138" t="s">
        <v>160</v>
      </c>
      <c r="AT198" s="138" t="s">
        <v>156</v>
      </c>
      <c r="AU198" s="138" t="s">
        <v>81</v>
      </c>
      <c r="AY198" s="15" t="s">
        <v>153</v>
      </c>
      <c r="BE198" s="139">
        <f t="shared" si="44"/>
        <v>119.28</v>
      </c>
      <c r="BF198" s="139">
        <f t="shared" si="45"/>
        <v>0</v>
      </c>
      <c r="BG198" s="139">
        <f t="shared" si="46"/>
        <v>0</v>
      </c>
      <c r="BH198" s="139">
        <f t="shared" si="47"/>
        <v>0</v>
      </c>
      <c r="BI198" s="139">
        <f t="shared" si="48"/>
        <v>0</v>
      </c>
      <c r="BJ198" s="15" t="s">
        <v>79</v>
      </c>
      <c r="BK198" s="139">
        <f t="shared" si="49"/>
        <v>119.28</v>
      </c>
      <c r="BL198" s="15" t="s">
        <v>161</v>
      </c>
      <c r="BM198" s="138" t="s">
        <v>929</v>
      </c>
    </row>
    <row r="199" spans="2:65" s="1" customFormat="1" ht="16.5" customHeight="1">
      <c r="B199" s="125"/>
      <c r="C199" s="126" t="s">
        <v>352</v>
      </c>
      <c r="D199" s="126" t="s">
        <v>156</v>
      </c>
      <c r="E199" s="127" t="s">
        <v>2661</v>
      </c>
      <c r="F199" s="128" t="s">
        <v>2073</v>
      </c>
      <c r="G199" s="129" t="s">
        <v>159</v>
      </c>
      <c r="H199" s="130">
        <v>40</v>
      </c>
      <c r="I199" s="131">
        <v>5.5696905000000001</v>
      </c>
      <c r="J199" s="132">
        <f t="shared" si="40"/>
        <v>222.79</v>
      </c>
      <c r="K199" s="128" t="s">
        <v>3</v>
      </c>
      <c r="L199" s="133"/>
      <c r="M199" s="134" t="s">
        <v>3</v>
      </c>
      <c r="N199" s="135" t="s">
        <v>42</v>
      </c>
      <c r="P199" s="136">
        <f t="shared" si="41"/>
        <v>0</v>
      </c>
      <c r="Q199" s="136">
        <v>0</v>
      </c>
      <c r="R199" s="136">
        <f t="shared" si="42"/>
        <v>0</v>
      </c>
      <c r="S199" s="136">
        <v>0</v>
      </c>
      <c r="T199" s="137">
        <f t="shared" si="43"/>
        <v>0</v>
      </c>
      <c r="AR199" s="138" t="s">
        <v>160</v>
      </c>
      <c r="AT199" s="138" t="s">
        <v>156</v>
      </c>
      <c r="AU199" s="138" t="s">
        <v>81</v>
      </c>
      <c r="AY199" s="15" t="s">
        <v>153</v>
      </c>
      <c r="BE199" s="139">
        <f t="shared" si="44"/>
        <v>222.79</v>
      </c>
      <c r="BF199" s="139">
        <f t="shared" si="45"/>
        <v>0</v>
      </c>
      <c r="BG199" s="139">
        <f t="shared" si="46"/>
        <v>0</v>
      </c>
      <c r="BH199" s="139">
        <f t="shared" si="47"/>
        <v>0</v>
      </c>
      <c r="BI199" s="139">
        <f t="shared" si="48"/>
        <v>0</v>
      </c>
      <c r="BJ199" s="15" t="s">
        <v>79</v>
      </c>
      <c r="BK199" s="139">
        <f t="shared" si="49"/>
        <v>222.79</v>
      </c>
      <c r="BL199" s="15" t="s">
        <v>161</v>
      </c>
      <c r="BM199" s="138" t="s">
        <v>2488</v>
      </c>
    </row>
    <row r="200" spans="2:65" s="1" customFormat="1" ht="16.5" customHeight="1">
      <c r="B200" s="125"/>
      <c r="C200" s="126" t="s">
        <v>685</v>
      </c>
      <c r="D200" s="126" t="s">
        <v>156</v>
      </c>
      <c r="E200" s="127" t="s">
        <v>2662</v>
      </c>
      <c r="F200" s="128" t="s">
        <v>2663</v>
      </c>
      <c r="G200" s="129" t="s">
        <v>159</v>
      </c>
      <c r="H200" s="130">
        <v>20</v>
      </c>
      <c r="I200" s="131">
        <v>7.6667414999999997</v>
      </c>
      <c r="J200" s="132">
        <f t="shared" si="40"/>
        <v>153.33000000000001</v>
      </c>
      <c r="K200" s="128" t="s">
        <v>3</v>
      </c>
      <c r="L200" s="133"/>
      <c r="M200" s="134" t="s">
        <v>3</v>
      </c>
      <c r="N200" s="135" t="s">
        <v>42</v>
      </c>
      <c r="P200" s="136">
        <f t="shared" si="41"/>
        <v>0</v>
      </c>
      <c r="Q200" s="136">
        <v>0</v>
      </c>
      <c r="R200" s="136">
        <f t="shared" si="42"/>
        <v>0</v>
      </c>
      <c r="S200" s="136">
        <v>0</v>
      </c>
      <c r="T200" s="137">
        <f t="shared" si="43"/>
        <v>0</v>
      </c>
      <c r="AR200" s="138" t="s">
        <v>160</v>
      </c>
      <c r="AT200" s="138" t="s">
        <v>156</v>
      </c>
      <c r="AU200" s="138" t="s">
        <v>81</v>
      </c>
      <c r="AY200" s="15" t="s">
        <v>153</v>
      </c>
      <c r="BE200" s="139">
        <f t="shared" si="44"/>
        <v>153.33000000000001</v>
      </c>
      <c r="BF200" s="139">
        <f t="shared" si="45"/>
        <v>0</v>
      </c>
      <c r="BG200" s="139">
        <f t="shared" si="46"/>
        <v>0</v>
      </c>
      <c r="BH200" s="139">
        <f t="shared" si="47"/>
        <v>0</v>
      </c>
      <c r="BI200" s="139">
        <f t="shared" si="48"/>
        <v>0</v>
      </c>
      <c r="BJ200" s="15" t="s">
        <v>79</v>
      </c>
      <c r="BK200" s="139">
        <f t="shared" si="49"/>
        <v>153.33000000000001</v>
      </c>
      <c r="BL200" s="15" t="s">
        <v>161</v>
      </c>
      <c r="BM200" s="138" t="s">
        <v>2664</v>
      </c>
    </row>
    <row r="201" spans="2:65" s="1" customFormat="1" ht="16.5" customHeight="1">
      <c r="B201" s="125"/>
      <c r="C201" s="126" t="s">
        <v>356</v>
      </c>
      <c r="D201" s="126" t="s">
        <v>156</v>
      </c>
      <c r="E201" s="127" t="s">
        <v>2665</v>
      </c>
      <c r="F201" s="128" t="s">
        <v>2666</v>
      </c>
      <c r="G201" s="129" t="s">
        <v>159</v>
      </c>
      <c r="H201" s="130">
        <v>5</v>
      </c>
      <c r="I201" s="131">
        <v>8.3689649999999993</v>
      </c>
      <c r="J201" s="132">
        <f t="shared" si="40"/>
        <v>41.84</v>
      </c>
      <c r="K201" s="128" t="s">
        <v>3</v>
      </c>
      <c r="L201" s="133"/>
      <c r="M201" s="134" t="s">
        <v>3</v>
      </c>
      <c r="N201" s="135" t="s">
        <v>42</v>
      </c>
      <c r="P201" s="136">
        <f t="shared" si="41"/>
        <v>0</v>
      </c>
      <c r="Q201" s="136">
        <v>0</v>
      </c>
      <c r="R201" s="136">
        <f t="shared" si="42"/>
        <v>0</v>
      </c>
      <c r="S201" s="136">
        <v>0</v>
      </c>
      <c r="T201" s="137">
        <f t="shared" si="43"/>
        <v>0</v>
      </c>
      <c r="AR201" s="138" t="s">
        <v>160</v>
      </c>
      <c r="AT201" s="138" t="s">
        <v>156</v>
      </c>
      <c r="AU201" s="138" t="s">
        <v>81</v>
      </c>
      <c r="AY201" s="15" t="s">
        <v>153</v>
      </c>
      <c r="BE201" s="139">
        <f t="shared" si="44"/>
        <v>41.84</v>
      </c>
      <c r="BF201" s="139">
        <f t="shared" si="45"/>
        <v>0</v>
      </c>
      <c r="BG201" s="139">
        <f t="shared" si="46"/>
        <v>0</v>
      </c>
      <c r="BH201" s="139">
        <f t="shared" si="47"/>
        <v>0</v>
      </c>
      <c r="BI201" s="139">
        <f t="shared" si="48"/>
        <v>0</v>
      </c>
      <c r="BJ201" s="15" t="s">
        <v>79</v>
      </c>
      <c r="BK201" s="139">
        <f t="shared" si="49"/>
        <v>41.84</v>
      </c>
      <c r="BL201" s="15" t="s">
        <v>161</v>
      </c>
      <c r="BM201" s="138" t="s">
        <v>2667</v>
      </c>
    </row>
    <row r="202" spans="2:65" s="1" customFormat="1" ht="16.5" customHeight="1">
      <c r="B202" s="125"/>
      <c r="C202" s="126" t="s">
        <v>693</v>
      </c>
      <c r="D202" s="126" t="s">
        <v>156</v>
      </c>
      <c r="E202" s="127" t="s">
        <v>2668</v>
      </c>
      <c r="F202" s="128" t="s">
        <v>2076</v>
      </c>
      <c r="G202" s="129" t="s">
        <v>159</v>
      </c>
      <c r="H202" s="130">
        <v>5</v>
      </c>
      <c r="I202" s="131">
        <v>9.8503679999999996</v>
      </c>
      <c r="J202" s="132">
        <f t="shared" si="40"/>
        <v>49.25</v>
      </c>
      <c r="K202" s="128" t="s">
        <v>3</v>
      </c>
      <c r="L202" s="133"/>
      <c r="M202" s="134" t="s">
        <v>3</v>
      </c>
      <c r="N202" s="135" t="s">
        <v>42</v>
      </c>
      <c r="P202" s="136">
        <f t="shared" si="41"/>
        <v>0</v>
      </c>
      <c r="Q202" s="136">
        <v>0</v>
      </c>
      <c r="R202" s="136">
        <f t="shared" si="42"/>
        <v>0</v>
      </c>
      <c r="S202" s="136">
        <v>0</v>
      </c>
      <c r="T202" s="137">
        <f t="shared" si="43"/>
        <v>0</v>
      </c>
      <c r="AR202" s="138" t="s">
        <v>160</v>
      </c>
      <c r="AT202" s="138" t="s">
        <v>156</v>
      </c>
      <c r="AU202" s="138" t="s">
        <v>81</v>
      </c>
      <c r="AY202" s="15" t="s">
        <v>153</v>
      </c>
      <c r="BE202" s="139">
        <f t="shared" si="44"/>
        <v>49.25</v>
      </c>
      <c r="BF202" s="139">
        <f t="shared" si="45"/>
        <v>0</v>
      </c>
      <c r="BG202" s="139">
        <f t="shared" si="46"/>
        <v>0</v>
      </c>
      <c r="BH202" s="139">
        <f t="shared" si="47"/>
        <v>0</v>
      </c>
      <c r="BI202" s="139">
        <f t="shared" si="48"/>
        <v>0</v>
      </c>
      <c r="BJ202" s="15" t="s">
        <v>79</v>
      </c>
      <c r="BK202" s="139">
        <f t="shared" si="49"/>
        <v>49.25</v>
      </c>
      <c r="BL202" s="15" t="s">
        <v>161</v>
      </c>
      <c r="BM202" s="138" t="s">
        <v>2490</v>
      </c>
    </row>
    <row r="203" spans="2:65" s="1" customFormat="1" ht="16.5" customHeight="1">
      <c r="B203" s="125"/>
      <c r="C203" s="126" t="s">
        <v>361</v>
      </c>
      <c r="D203" s="126" t="s">
        <v>156</v>
      </c>
      <c r="E203" s="127" t="s">
        <v>2669</v>
      </c>
      <c r="F203" s="128" t="s">
        <v>2670</v>
      </c>
      <c r="G203" s="129" t="s">
        <v>159</v>
      </c>
      <c r="H203" s="130">
        <v>5</v>
      </c>
      <c r="I203" s="131">
        <v>15.756740999999998</v>
      </c>
      <c r="J203" s="132">
        <f t="shared" si="40"/>
        <v>78.78</v>
      </c>
      <c r="K203" s="128" t="s">
        <v>3</v>
      </c>
      <c r="L203" s="133"/>
      <c r="M203" s="134" t="s">
        <v>3</v>
      </c>
      <c r="N203" s="135" t="s">
        <v>42</v>
      </c>
      <c r="P203" s="136">
        <f t="shared" si="41"/>
        <v>0</v>
      </c>
      <c r="Q203" s="136">
        <v>0</v>
      </c>
      <c r="R203" s="136">
        <f t="shared" si="42"/>
        <v>0</v>
      </c>
      <c r="S203" s="136">
        <v>0</v>
      </c>
      <c r="T203" s="137">
        <f t="shared" si="43"/>
        <v>0</v>
      </c>
      <c r="AR203" s="138" t="s">
        <v>160</v>
      </c>
      <c r="AT203" s="138" t="s">
        <v>156</v>
      </c>
      <c r="AU203" s="138" t="s">
        <v>81</v>
      </c>
      <c r="AY203" s="15" t="s">
        <v>153</v>
      </c>
      <c r="BE203" s="139">
        <f t="shared" si="44"/>
        <v>78.78</v>
      </c>
      <c r="BF203" s="139">
        <f t="shared" si="45"/>
        <v>0</v>
      </c>
      <c r="BG203" s="139">
        <f t="shared" si="46"/>
        <v>0</v>
      </c>
      <c r="BH203" s="139">
        <f t="shared" si="47"/>
        <v>0</v>
      </c>
      <c r="BI203" s="139">
        <f t="shared" si="48"/>
        <v>0</v>
      </c>
      <c r="BJ203" s="15" t="s">
        <v>79</v>
      </c>
      <c r="BK203" s="139">
        <f t="shared" si="49"/>
        <v>78.78</v>
      </c>
      <c r="BL203" s="15" t="s">
        <v>161</v>
      </c>
      <c r="BM203" s="138" t="s">
        <v>2671</v>
      </c>
    </row>
    <row r="204" spans="2:65" s="1" customFormat="1" ht="16.5" customHeight="1">
      <c r="B204" s="125"/>
      <c r="C204" s="126" t="s">
        <v>698</v>
      </c>
      <c r="D204" s="126" t="s">
        <v>156</v>
      </c>
      <c r="E204" s="127" t="s">
        <v>2672</v>
      </c>
      <c r="F204" s="128" t="s">
        <v>898</v>
      </c>
      <c r="G204" s="129" t="s">
        <v>360</v>
      </c>
      <c r="H204" s="130">
        <v>40</v>
      </c>
      <c r="I204" s="131">
        <v>18.277049999999999</v>
      </c>
      <c r="J204" s="132">
        <f t="shared" si="40"/>
        <v>731.08</v>
      </c>
      <c r="K204" s="128" t="s">
        <v>3</v>
      </c>
      <c r="L204" s="133"/>
      <c r="M204" s="134" t="s">
        <v>3</v>
      </c>
      <c r="N204" s="135" t="s">
        <v>42</v>
      </c>
      <c r="P204" s="136">
        <f t="shared" si="41"/>
        <v>0</v>
      </c>
      <c r="Q204" s="136">
        <v>0</v>
      </c>
      <c r="R204" s="136">
        <f t="shared" si="42"/>
        <v>0</v>
      </c>
      <c r="S204" s="136">
        <v>0</v>
      </c>
      <c r="T204" s="137">
        <f t="shared" si="43"/>
        <v>0</v>
      </c>
      <c r="AR204" s="138" t="s">
        <v>160</v>
      </c>
      <c r="AT204" s="138" t="s">
        <v>156</v>
      </c>
      <c r="AU204" s="138" t="s">
        <v>81</v>
      </c>
      <c r="AY204" s="15" t="s">
        <v>153</v>
      </c>
      <c r="BE204" s="139">
        <f t="shared" si="44"/>
        <v>731.08</v>
      </c>
      <c r="BF204" s="139">
        <f t="shared" si="45"/>
        <v>0</v>
      </c>
      <c r="BG204" s="139">
        <f t="shared" si="46"/>
        <v>0</v>
      </c>
      <c r="BH204" s="139">
        <f t="shared" si="47"/>
        <v>0</v>
      </c>
      <c r="BI204" s="139">
        <f t="shared" si="48"/>
        <v>0</v>
      </c>
      <c r="BJ204" s="15" t="s">
        <v>79</v>
      </c>
      <c r="BK204" s="139">
        <f t="shared" si="49"/>
        <v>731.08</v>
      </c>
      <c r="BL204" s="15" t="s">
        <v>161</v>
      </c>
      <c r="BM204" s="138" t="s">
        <v>2492</v>
      </c>
    </row>
    <row r="205" spans="2:65" s="1" customFormat="1" ht="16.5" customHeight="1">
      <c r="B205" s="125"/>
      <c r="C205" s="126" t="s">
        <v>365</v>
      </c>
      <c r="D205" s="126" t="s">
        <v>156</v>
      </c>
      <c r="E205" s="127" t="s">
        <v>2673</v>
      </c>
      <c r="F205" s="128" t="s">
        <v>322</v>
      </c>
      <c r="G205" s="129" t="s">
        <v>164</v>
      </c>
      <c r="H205" s="130">
        <v>1</v>
      </c>
      <c r="I205" s="131">
        <v>9186.6224999999995</v>
      </c>
      <c r="J205" s="132">
        <f t="shared" si="40"/>
        <v>9186.6200000000008</v>
      </c>
      <c r="K205" s="128" t="s">
        <v>3</v>
      </c>
      <c r="L205" s="133"/>
      <c r="M205" s="134" t="s">
        <v>3</v>
      </c>
      <c r="N205" s="135" t="s">
        <v>42</v>
      </c>
      <c r="P205" s="136">
        <f t="shared" si="41"/>
        <v>0</v>
      </c>
      <c r="Q205" s="136">
        <v>0</v>
      </c>
      <c r="R205" s="136">
        <f t="shared" si="42"/>
        <v>0</v>
      </c>
      <c r="S205" s="136">
        <v>0</v>
      </c>
      <c r="T205" s="137">
        <f t="shared" si="43"/>
        <v>0</v>
      </c>
      <c r="AR205" s="138" t="s">
        <v>160</v>
      </c>
      <c r="AT205" s="138" t="s">
        <v>156</v>
      </c>
      <c r="AU205" s="138" t="s">
        <v>81</v>
      </c>
      <c r="AY205" s="15" t="s">
        <v>153</v>
      </c>
      <c r="BE205" s="139">
        <f t="shared" si="44"/>
        <v>9186.6200000000008</v>
      </c>
      <c r="BF205" s="139">
        <f t="shared" si="45"/>
        <v>0</v>
      </c>
      <c r="BG205" s="139">
        <f t="shared" si="46"/>
        <v>0</v>
      </c>
      <c r="BH205" s="139">
        <f t="shared" si="47"/>
        <v>0</v>
      </c>
      <c r="BI205" s="139">
        <f t="shared" si="48"/>
        <v>0</v>
      </c>
      <c r="BJ205" s="15" t="s">
        <v>79</v>
      </c>
      <c r="BK205" s="139">
        <f t="shared" si="49"/>
        <v>9186.6200000000008</v>
      </c>
      <c r="BL205" s="15" t="s">
        <v>161</v>
      </c>
      <c r="BM205" s="138" t="s">
        <v>2494</v>
      </c>
    </row>
    <row r="206" spans="2:65" s="11" customFormat="1" ht="22.9" customHeight="1">
      <c r="B206" s="113"/>
      <c r="D206" s="114" t="s">
        <v>70</v>
      </c>
      <c r="E206" s="123" t="s">
        <v>329</v>
      </c>
      <c r="F206" s="123" t="s">
        <v>330</v>
      </c>
      <c r="I206" s="116"/>
      <c r="J206" s="124">
        <f>BK206</f>
        <v>9621.8100000000013</v>
      </c>
      <c r="L206" s="113"/>
      <c r="M206" s="118"/>
      <c r="P206" s="119">
        <f>SUM(P207:P209)</f>
        <v>0</v>
      </c>
      <c r="R206" s="119">
        <f>SUM(R207:R209)</f>
        <v>0</v>
      </c>
      <c r="T206" s="120">
        <f>SUM(T207:T209)</f>
        <v>0</v>
      </c>
      <c r="AR206" s="114" t="s">
        <v>79</v>
      </c>
      <c r="AT206" s="121" t="s">
        <v>70</v>
      </c>
      <c r="AU206" s="121" t="s">
        <v>79</v>
      </c>
      <c r="AY206" s="114" t="s">
        <v>153</v>
      </c>
      <c r="BK206" s="122">
        <f>SUM(BK207:BK209)</f>
        <v>9621.8100000000013</v>
      </c>
    </row>
    <row r="207" spans="2:65" s="1" customFormat="1" ht="16.5" customHeight="1">
      <c r="B207" s="125"/>
      <c r="C207" s="126" t="s">
        <v>703</v>
      </c>
      <c r="D207" s="126" t="s">
        <v>156</v>
      </c>
      <c r="E207" s="127" t="s">
        <v>2674</v>
      </c>
      <c r="F207" s="128" t="s">
        <v>332</v>
      </c>
      <c r="G207" s="129" t="s">
        <v>159</v>
      </c>
      <c r="H207" s="130">
        <v>2</v>
      </c>
      <c r="I207" s="131">
        <v>150.04496099999997</v>
      </c>
      <c r="J207" s="132">
        <f>ROUND(I207*H207,2)</f>
        <v>300.08999999999997</v>
      </c>
      <c r="K207" s="128" t="s">
        <v>3</v>
      </c>
      <c r="L207" s="133"/>
      <c r="M207" s="134" t="s">
        <v>3</v>
      </c>
      <c r="N207" s="135" t="s">
        <v>42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160</v>
      </c>
      <c r="AT207" s="138" t="s">
        <v>156</v>
      </c>
      <c r="AU207" s="138" t="s">
        <v>81</v>
      </c>
      <c r="AY207" s="15" t="s">
        <v>153</v>
      </c>
      <c r="BE207" s="139">
        <f>IF(N207="základní",J207,0)</f>
        <v>300.08999999999997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5" t="s">
        <v>79</v>
      </c>
      <c r="BK207" s="139">
        <f>ROUND(I207*H207,2)</f>
        <v>300.08999999999997</v>
      </c>
      <c r="BL207" s="15" t="s">
        <v>161</v>
      </c>
      <c r="BM207" s="138" t="s">
        <v>2675</v>
      </c>
    </row>
    <row r="208" spans="2:65" s="1" customFormat="1" ht="16.5" customHeight="1">
      <c r="B208" s="125"/>
      <c r="C208" s="126" t="s">
        <v>369</v>
      </c>
      <c r="D208" s="126" t="s">
        <v>156</v>
      </c>
      <c r="E208" s="127" t="s">
        <v>2676</v>
      </c>
      <c r="F208" s="128" t="s">
        <v>336</v>
      </c>
      <c r="G208" s="129" t="s">
        <v>159</v>
      </c>
      <c r="H208" s="130">
        <v>6</v>
      </c>
      <c r="I208" s="131">
        <v>174.824793</v>
      </c>
      <c r="J208" s="132">
        <f>ROUND(I208*H208,2)</f>
        <v>1048.95</v>
      </c>
      <c r="K208" s="128" t="s">
        <v>3</v>
      </c>
      <c r="L208" s="133"/>
      <c r="M208" s="134" t="s">
        <v>3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160</v>
      </c>
      <c r="AT208" s="138" t="s">
        <v>156</v>
      </c>
      <c r="AU208" s="138" t="s">
        <v>81</v>
      </c>
      <c r="AY208" s="15" t="s">
        <v>153</v>
      </c>
      <c r="BE208" s="139">
        <f>IF(N208="základní",J208,0)</f>
        <v>1048.95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5" t="s">
        <v>79</v>
      </c>
      <c r="BK208" s="139">
        <f>ROUND(I208*H208,2)</f>
        <v>1048.95</v>
      </c>
      <c r="BL208" s="15" t="s">
        <v>161</v>
      </c>
      <c r="BM208" s="138" t="s">
        <v>2677</v>
      </c>
    </row>
    <row r="209" spans="2:65" s="1" customFormat="1" ht="16.5" customHeight="1">
      <c r="B209" s="125"/>
      <c r="C209" s="126" t="s">
        <v>708</v>
      </c>
      <c r="D209" s="126" t="s">
        <v>156</v>
      </c>
      <c r="E209" s="127" t="s">
        <v>2678</v>
      </c>
      <c r="F209" s="128" t="s">
        <v>322</v>
      </c>
      <c r="G209" s="129" t="s">
        <v>164</v>
      </c>
      <c r="H209" s="130">
        <v>1</v>
      </c>
      <c r="I209" s="131">
        <v>8272.77</v>
      </c>
      <c r="J209" s="132">
        <f>ROUND(I209*H209,2)</f>
        <v>8272.77</v>
      </c>
      <c r="K209" s="128" t="s">
        <v>3</v>
      </c>
      <c r="L209" s="133"/>
      <c r="M209" s="134" t="s">
        <v>3</v>
      </c>
      <c r="N209" s="135" t="s">
        <v>42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160</v>
      </c>
      <c r="AT209" s="138" t="s">
        <v>156</v>
      </c>
      <c r="AU209" s="138" t="s">
        <v>81</v>
      </c>
      <c r="AY209" s="15" t="s">
        <v>153</v>
      </c>
      <c r="BE209" s="139">
        <f>IF(N209="základní",J209,0)</f>
        <v>8272.77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5" t="s">
        <v>79</v>
      </c>
      <c r="BK209" s="139">
        <f>ROUND(I209*H209,2)</f>
        <v>8272.77</v>
      </c>
      <c r="BL209" s="15" t="s">
        <v>161</v>
      </c>
      <c r="BM209" s="138" t="s">
        <v>2679</v>
      </c>
    </row>
    <row r="210" spans="2:65" s="11" customFormat="1" ht="22.9" customHeight="1">
      <c r="B210" s="113"/>
      <c r="D210" s="114" t="s">
        <v>70</v>
      </c>
      <c r="E210" s="123" t="s">
        <v>341</v>
      </c>
      <c r="F210" s="123" t="s">
        <v>342</v>
      </c>
      <c r="I210" s="116"/>
      <c r="J210" s="124">
        <f>BK210</f>
        <v>245364.13</v>
      </c>
      <c r="L210" s="113"/>
      <c r="M210" s="118"/>
      <c r="P210" s="119">
        <f>SUM(P211:P225)</f>
        <v>0</v>
      </c>
      <c r="R210" s="119">
        <f>SUM(R211:R225)</f>
        <v>0</v>
      </c>
      <c r="T210" s="120">
        <f>SUM(T211:T225)</f>
        <v>0</v>
      </c>
      <c r="AR210" s="114" t="s">
        <v>79</v>
      </c>
      <c r="AT210" s="121" t="s">
        <v>70</v>
      </c>
      <c r="AU210" s="121" t="s">
        <v>79</v>
      </c>
      <c r="AY210" s="114" t="s">
        <v>153</v>
      </c>
      <c r="BK210" s="122">
        <f>SUM(BK211:BK225)</f>
        <v>245364.13</v>
      </c>
    </row>
    <row r="211" spans="2:65" s="1" customFormat="1" ht="16.5" customHeight="1">
      <c r="B211" s="125"/>
      <c r="C211" s="140" t="s">
        <v>373</v>
      </c>
      <c r="D211" s="140" t="s">
        <v>344</v>
      </c>
      <c r="E211" s="141" t="s">
        <v>2680</v>
      </c>
      <c r="F211" s="142" t="s">
        <v>2681</v>
      </c>
      <c r="G211" s="143" t="s">
        <v>347</v>
      </c>
      <c r="H211" s="144">
        <v>80</v>
      </c>
      <c r="I211" s="145">
        <v>460</v>
      </c>
      <c r="J211" s="146">
        <f t="shared" ref="J211:J225" si="50">ROUND(I211*H211,2)</f>
        <v>36800</v>
      </c>
      <c r="K211" s="142" t="s">
        <v>3</v>
      </c>
      <c r="L211" s="30"/>
      <c r="M211" s="147" t="s">
        <v>3</v>
      </c>
      <c r="N211" s="148" t="s">
        <v>42</v>
      </c>
      <c r="P211" s="136">
        <f t="shared" ref="P211:P225" si="51">O211*H211</f>
        <v>0</v>
      </c>
      <c r="Q211" s="136">
        <v>0</v>
      </c>
      <c r="R211" s="136">
        <f t="shared" ref="R211:R225" si="52">Q211*H211</f>
        <v>0</v>
      </c>
      <c r="S211" s="136">
        <v>0</v>
      </c>
      <c r="T211" s="137">
        <f t="shared" ref="T211:T225" si="53">S211*H211</f>
        <v>0</v>
      </c>
      <c r="AR211" s="138" t="s">
        <v>161</v>
      </c>
      <c r="AT211" s="138" t="s">
        <v>344</v>
      </c>
      <c r="AU211" s="138" t="s">
        <v>81</v>
      </c>
      <c r="AY211" s="15" t="s">
        <v>153</v>
      </c>
      <c r="BE211" s="139">
        <f t="shared" ref="BE211:BE225" si="54">IF(N211="základní",J211,0)</f>
        <v>36800</v>
      </c>
      <c r="BF211" s="139">
        <f t="shared" ref="BF211:BF225" si="55">IF(N211="snížená",J211,0)</f>
        <v>0</v>
      </c>
      <c r="BG211" s="139">
        <f t="shared" ref="BG211:BG225" si="56">IF(N211="zákl. přenesená",J211,0)</f>
        <v>0</v>
      </c>
      <c r="BH211" s="139">
        <f t="shared" ref="BH211:BH225" si="57">IF(N211="sníž. přenesená",J211,0)</f>
        <v>0</v>
      </c>
      <c r="BI211" s="139">
        <f t="shared" ref="BI211:BI225" si="58">IF(N211="nulová",J211,0)</f>
        <v>0</v>
      </c>
      <c r="BJ211" s="15" t="s">
        <v>79</v>
      </c>
      <c r="BK211" s="139">
        <f t="shared" ref="BK211:BK225" si="59">ROUND(I211*H211,2)</f>
        <v>36800</v>
      </c>
      <c r="BL211" s="15" t="s">
        <v>161</v>
      </c>
      <c r="BM211" s="138" t="s">
        <v>2682</v>
      </c>
    </row>
    <row r="212" spans="2:65" s="1" customFormat="1" ht="16.5" customHeight="1">
      <c r="B212" s="125"/>
      <c r="C212" s="140" t="s">
        <v>715</v>
      </c>
      <c r="D212" s="140" t="s">
        <v>344</v>
      </c>
      <c r="E212" s="141" t="s">
        <v>2683</v>
      </c>
      <c r="F212" s="142" t="s">
        <v>2684</v>
      </c>
      <c r="G212" s="143" t="s">
        <v>347</v>
      </c>
      <c r="H212" s="144">
        <v>10</v>
      </c>
      <c r="I212" s="145">
        <v>460</v>
      </c>
      <c r="J212" s="146">
        <f t="shared" si="50"/>
        <v>4600</v>
      </c>
      <c r="K212" s="142" t="s">
        <v>3</v>
      </c>
      <c r="L212" s="30"/>
      <c r="M212" s="147" t="s">
        <v>3</v>
      </c>
      <c r="N212" s="148" t="s">
        <v>42</v>
      </c>
      <c r="P212" s="136">
        <f t="shared" si="51"/>
        <v>0</v>
      </c>
      <c r="Q212" s="136">
        <v>0</v>
      </c>
      <c r="R212" s="136">
        <f t="shared" si="52"/>
        <v>0</v>
      </c>
      <c r="S212" s="136">
        <v>0</v>
      </c>
      <c r="T212" s="137">
        <f t="shared" si="53"/>
        <v>0</v>
      </c>
      <c r="AR212" s="138" t="s">
        <v>161</v>
      </c>
      <c r="AT212" s="138" t="s">
        <v>344</v>
      </c>
      <c r="AU212" s="138" t="s">
        <v>81</v>
      </c>
      <c r="AY212" s="15" t="s">
        <v>153</v>
      </c>
      <c r="BE212" s="139">
        <f t="shared" si="54"/>
        <v>4600</v>
      </c>
      <c r="BF212" s="139">
        <f t="shared" si="55"/>
        <v>0</v>
      </c>
      <c r="BG212" s="139">
        <f t="shared" si="56"/>
        <v>0</v>
      </c>
      <c r="BH212" s="139">
        <f t="shared" si="57"/>
        <v>0</v>
      </c>
      <c r="BI212" s="139">
        <f t="shared" si="58"/>
        <v>0</v>
      </c>
      <c r="BJ212" s="15" t="s">
        <v>79</v>
      </c>
      <c r="BK212" s="139">
        <f t="shared" si="59"/>
        <v>4600</v>
      </c>
      <c r="BL212" s="15" t="s">
        <v>161</v>
      </c>
      <c r="BM212" s="138" t="s">
        <v>2685</v>
      </c>
    </row>
    <row r="213" spans="2:65" s="1" customFormat="1" ht="16.5" customHeight="1">
      <c r="B213" s="125"/>
      <c r="C213" s="140" t="s">
        <v>575</v>
      </c>
      <c r="D213" s="140" t="s">
        <v>344</v>
      </c>
      <c r="E213" s="141" t="s">
        <v>2686</v>
      </c>
      <c r="F213" s="142" t="s">
        <v>945</v>
      </c>
      <c r="G213" s="143" t="s">
        <v>347</v>
      </c>
      <c r="H213" s="144">
        <v>8</v>
      </c>
      <c r="I213" s="145">
        <v>460</v>
      </c>
      <c r="J213" s="146">
        <f t="shared" si="50"/>
        <v>3680</v>
      </c>
      <c r="K213" s="142" t="s">
        <v>3</v>
      </c>
      <c r="L213" s="30"/>
      <c r="M213" s="147" t="s">
        <v>3</v>
      </c>
      <c r="N213" s="148" t="s">
        <v>42</v>
      </c>
      <c r="P213" s="136">
        <f t="shared" si="51"/>
        <v>0</v>
      </c>
      <c r="Q213" s="136">
        <v>0</v>
      </c>
      <c r="R213" s="136">
        <f t="shared" si="52"/>
        <v>0</v>
      </c>
      <c r="S213" s="136">
        <v>0</v>
      </c>
      <c r="T213" s="137">
        <f t="shared" si="53"/>
        <v>0</v>
      </c>
      <c r="AR213" s="138" t="s">
        <v>161</v>
      </c>
      <c r="AT213" s="138" t="s">
        <v>344</v>
      </c>
      <c r="AU213" s="138" t="s">
        <v>81</v>
      </c>
      <c r="AY213" s="15" t="s">
        <v>153</v>
      </c>
      <c r="BE213" s="139">
        <f t="shared" si="54"/>
        <v>3680</v>
      </c>
      <c r="BF213" s="139">
        <f t="shared" si="55"/>
        <v>0</v>
      </c>
      <c r="BG213" s="139">
        <f t="shared" si="56"/>
        <v>0</v>
      </c>
      <c r="BH213" s="139">
        <f t="shared" si="57"/>
        <v>0</v>
      </c>
      <c r="BI213" s="139">
        <f t="shared" si="58"/>
        <v>0</v>
      </c>
      <c r="BJ213" s="15" t="s">
        <v>79</v>
      </c>
      <c r="BK213" s="139">
        <f t="shared" si="59"/>
        <v>3680</v>
      </c>
      <c r="BL213" s="15" t="s">
        <v>161</v>
      </c>
      <c r="BM213" s="138" t="s">
        <v>2687</v>
      </c>
    </row>
    <row r="214" spans="2:65" s="1" customFormat="1" ht="16.5" customHeight="1">
      <c r="B214" s="125"/>
      <c r="C214" s="140" t="s">
        <v>725</v>
      </c>
      <c r="D214" s="140" t="s">
        <v>344</v>
      </c>
      <c r="E214" s="141" t="s">
        <v>2688</v>
      </c>
      <c r="F214" s="142" t="s">
        <v>949</v>
      </c>
      <c r="G214" s="143" t="s">
        <v>347</v>
      </c>
      <c r="H214" s="144">
        <v>4</v>
      </c>
      <c r="I214" s="145">
        <v>460</v>
      </c>
      <c r="J214" s="146">
        <f t="shared" si="50"/>
        <v>1840</v>
      </c>
      <c r="K214" s="142" t="s">
        <v>3</v>
      </c>
      <c r="L214" s="30"/>
      <c r="M214" s="147" t="s">
        <v>3</v>
      </c>
      <c r="N214" s="148" t="s">
        <v>42</v>
      </c>
      <c r="P214" s="136">
        <f t="shared" si="51"/>
        <v>0</v>
      </c>
      <c r="Q214" s="136">
        <v>0</v>
      </c>
      <c r="R214" s="136">
        <f t="shared" si="52"/>
        <v>0</v>
      </c>
      <c r="S214" s="136">
        <v>0</v>
      </c>
      <c r="T214" s="137">
        <f t="shared" si="53"/>
        <v>0</v>
      </c>
      <c r="AR214" s="138" t="s">
        <v>161</v>
      </c>
      <c r="AT214" s="138" t="s">
        <v>344</v>
      </c>
      <c r="AU214" s="138" t="s">
        <v>81</v>
      </c>
      <c r="AY214" s="15" t="s">
        <v>153</v>
      </c>
      <c r="BE214" s="139">
        <f t="shared" si="54"/>
        <v>1840</v>
      </c>
      <c r="BF214" s="139">
        <f t="shared" si="55"/>
        <v>0</v>
      </c>
      <c r="BG214" s="139">
        <f t="shared" si="56"/>
        <v>0</v>
      </c>
      <c r="BH214" s="139">
        <f t="shared" si="57"/>
        <v>0</v>
      </c>
      <c r="BI214" s="139">
        <f t="shared" si="58"/>
        <v>0</v>
      </c>
      <c r="BJ214" s="15" t="s">
        <v>79</v>
      </c>
      <c r="BK214" s="139">
        <f t="shared" si="59"/>
        <v>1840</v>
      </c>
      <c r="BL214" s="15" t="s">
        <v>161</v>
      </c>
      <c r="BM214" s="138" t="s">
        <v>2689</v>
      </c>
    </row>
    <row r="215" spans="2:65" s="1" customFormat="1" ht="16.5" customHeight="1">
      <c r="B215" s="125"/>
      <c r="C215" s="140" t="s">
        <v>578</v>
      </c>
      <c r="D215" s="140" t="s">
        <v>344</v>
      </c>
      <c r="E215" s="141" t="s">
        <v>2690</v>
      </c>
      <c r="F215" s="142" t="s">
        <v>952</v>
      </c>
      <c r="G215" s="143" t="s">
        <v>347</v>
      </c>
      <c r="H215" s="144">
        <v>32</v>
      </c>
      <c r="I215" s="145">
        <v>460</v>
      </c>
      <c r="J215" s="146">
        <f t="shared" si="50"/>
        <v>14720</v>
      </c>
      <c r="K215" s="142" t="s">
        <v>3</v>
      </c>
      <c r="L215" s="30"/>
      <c r="M215" s="147" t="s">
        <v>3</v>
      </c>
      <c r="N215" s="148" t="s">
        <v>42</v>
      </c>
      <c r="P215" s="136">
        <f t="shared" si="51"/>
        <v>0</v>
      </c>
      <c r="Q215" s="136">
        <v>0</v>
      </c>
      <c r="R215" s="136">
        <f t="shared" si="52"/>
        <v>0</v>
      </c>
      <c r="S215" s="136">
        <v>0</v>
      </c>
      <c r="T215" s="137">
        <f t="shared" si="53"/>
        <v>0</v>
      </c>
      <c r="AR215" s="138" t="s">
        <v>161</v>
      </c>
      <c r="AT215" s="138" t="s">
        <v>344</v>
      </c>
      <c r="AU215" s="138" t="s">
        <v>81</v>
      </c>
      <c r="AY215" s="15" t="s">
        <v>153</v>
      </c>
      <c r="BE215" s="139">
        <f t="shared" si="54"/>
        <v>14720</v>
      </c>
      <c r="BF215" s="139">
        <f t="shared" si="55"/>
        <v>0</v>
      </c>
      <c r="BG215" s="139">
        <f t="shared" si="56"/>
        <v>0</v>
      </c>
      <c r="BH215" s="139">
        <f t="shared" si="57"/>
        <v>0</v>
      </c>
      <c r="BI215" s="139">
        <f t="shared" si="58"/>
        <v>0</v>
      </c>
      <c r="BJ215" s="15" t="s">
        <v>79</v>
      </c>
      <c r="BK215" s="139">
        <f t="shared" si="59"/>
        <v>14720</v>
      </c>
      <c r="BL215" s="15" t="s">
        <v>161</v>
      </c>
      <c r="BM215" s="138" t="s">
        <v>2691</v>
      </c>
    </row>
    <row r="216" spans="2:65" s="1" customFormat="1" ht="16.5" customHeight="1">
      <c r="B216" s="125"/>
      <c r="C216" s="140" t="s">
        <v>732</v>
      </c>
      <c r="D216" s="140" t="s">
        <v>344</v>
      </c>
      <c r="E216" s="141" t="s">
        <v>2692</v>
      </c>
      <c r="F216" s="142" t="s">
        <v>956</v>
      </c>
      <c r="G216" s="143" t="s">
        <v>347</v>
      </c>
      <c r="H216" s="144">
        <v>32</v>
      </c>
      <c r="I216" s="145">
        <v>460</v>
      </c>
      <c r="J216" s="146">
        <f t="shared" si="50"/>
        <v>14720</v>
      </c>
      <c r="K216" s="142" t="s">
        <v>3</v>
      </c>
      <c r="L216" s="30"/>
      <c r="M216" s="147" t="s">
        <v>3</v>
      </c>
      <c r="N216" s="148" t="s">
        <v>42</v>
      </c>
      <c r="P216" s="136">
        <f t="shared" si="51"/>
        <v>0</v>
      </c>
      <c r="Q216" s="136">
        <v>0</v>
      </c>
      <c r="R216" s="136">
        <f t="shared" si="52"/>
        <v>0</v>
      </c>
      <c r="S216" s="136">
        <v>0</v>
      </c>
      <c r="T216" s="137">
        <f t="shared" si="53"/>
        <v>0</v>
      </c>
      <c r="AR216" s="138" t="s">
        <v>161</v>
      </c>
      <c r="AT216" s="138" t="s">
        <v>344</v>
      </c>
      <c r="AU216" s="138" t="s">
        <v>81</v>
      </c>
      <c r="AY216" s="15" t="s">
        <v>153</v>
      </c>
      <c r="BE216" s="139">
        <f t="shared" si="54"/>
        <v>14720</v>
      </c>
      <c r="BF216" s="139">
        <f t="shared" si="55"/>
        <v>0</v>
      </c>
      <c r="BG216" s="139">
        <f t="shared" si="56"/>
        <v>0</v>
      </c>
      <c r="BH216" s="139">
        <f t="shared" si="57"/>
        <v>0</v>
      </c>
      <c r="BI216" s="139">
        <f t="shared" si="58"/>
        <v>0</v>
      </c>
      <c r="BJ216" s="15" t="s">
        <v>79</v>
      </c>
      <c r="BK216" s="139">
        <f t="shared" si="59"/>
        <v>14720</v>
      </c>
      <c r="BL216" s="15" t="s">
        <v>161</v>
      </c>
      <c r="BM216" s="138" t="s">
        <v>2693</v>
      </c>
    </row>
    <row r="217" spans="2:65" s="1" customFormat="1" ht="16.5" customHeight="1">
      <c r="B217" s="125"/>
      <c r="C217" s="140" t="s">
        <v>582</v>
      </c>
      <c r="D217" s="140" t="s">
        <v>344</v>
      </c>
      <c r="E217" s="141" t="s">
        <v>2694</v>
      </c>
      <c r="F217" s="142" t="s">
        <v>372</v>
      </c>
      <c r="G217" s="143" t="s">
        <v>347</v>
      </c>
      <c r="H217" s="144">
        <v>40</v>
      </c>
      <c r="I217" s="145">
        <v>460</v>
      </c>
      <c r="J217" s="146">
        <f t="shared" si="50"/>
        <v>18400</v>
      </c>
      <c r="K217" s="142" t="s">
        <v>3</v>
      </c>
      <c r="L217" s="30"/>
      <c r="M217" s="147" t="s">
        <v>3</v>
      </c>
      <c r="N217" s="148" t="s">
        <v>42</v>
      </c>
      <c r="P217" s="136">
        <f t="shared" si="51"/>
        <v>0</v>
      </c>
      <c r="Q217" s="136">
        <v>0</v>
      </c>
      <c r="R217" s="136">
        <f t="shared" si="52"/>
        <v>0</v>
      </c>
      <c r="S217" s="136">
        <v>0</v>
      </c>
      <c r="T217" s="137">
        <f t="shared" si="53"/>
        <v>0</v>
      </c>
      <c r="AR217" s="138" t="s">
        <v>161</v>
      </c>
      <c r="AT217" s="138" t="s">
        <v>344</v>
      </c>
      <c r="AU217" s="138" t="s">
        <v>81</v>
      </c>
      <c r="AY217" s="15" t="s">
        <v>153</v>
      </c>
      <c r="BE217" s="139">
        <f t="shared" si="54"/>
        <v>18400</v>
      </c>
      <c r="BF217" s="139">
        <f t="shared" si="55"/>
        <v>0</v>
      </c>
      <c r="BG217" s="139">
        <f t="shared" si="56"/>
        <v>0</v>
      </c>
      <c r="BH217" s="139">
        <f t="shared" si="57"/>
        <v>0</v>
      </c>
      <c r="BI217" s="139">
        <f t="shared" si="58"/>
        <v>0</v>
      </c>
      <c r="BJ217" s="15" t="s">
        <v>79</v>
      </c>
      <c r="BK217" s="139">
        <f t="shared" si="59"/>
        <v>18400</v>
      </c>
      <c r="BL217" s="15" t="s">
        <v>161</v>
      </c>
      <c r="BM217" s="138" t="s">
        <v>2695</v>
      </c>
    </row>
    <row r="218" spans="2:65" s="1" customFormat="1" ht="16.5" customHeight="1">
      <c r="B218" s="125"/>
      <c r="C218" s="140" t="s">
        <v>739</v>
      </c>
      <c r="D218" s="140" t="s">
        <v>344</v>
      </c>
      <c r="E218" s="141" t="s">
        <v>2696</v>
      </c>
      <c r="F218" s="142" t="s">
        <v>2697</v>
      </c>
      <c r="G218" s="143" t="s">
        <v>347</v>
      </c>
      <c r="H218" s="144">
        <v>2</v>
      </c>
      <c r="I218" s="145">
        <v>460</v>
      </c>
      <c r="J218" s="146">
        <f t="shared" si="50"/>
        <v>920</v>
      </c>
      <c r="K218" s="142" t="s">
        <v>3</v>
      </c>
      <c r="L218" s="30"/>
      <c r="M218" s="147" t="s">
        <v>3</v>
      </c>
      <c r="N218" s="148" t="s">
        <v>42</v>
      </c>
      <c r="P218" s="136">
        <f t="shared" si="51"/>
        <v>0</v>
      </c>
      <c r="Q218" s="136">
        <v>0</v>
      </c>
      <c r="R218" s="136">
        <f t="shared" si="52"/>
        <v>0</v>
      </c>
      <c r="S218" s="136">
        <v>0</v>
      </c>
      <c r="T218" s="137">
        <f t="shared" si="53"/>
        <v>0</v>
      </c>
      <c r="AR218" s="138" t="s">
        <v>161</v>
      </c>
      <c r="AT218" s="138" t="s">
        <v>344</v>
      </c>
      <c r="AU218" s="138" t="s">
        <v>81</v>
      </c>
      <c r="AY218" s="15" t="s">
        <v>153</v>
      </c>
      <c r="BE218" s="139">
        <f t="shared" si="54"/>
        <v>920</v>
      </c>
      <c r="BF218" s="139">
        <f t="shared" si="55"/>
        <v>0</v>
      </c>
      <c r="BG218" s="139">
        <f t="shared" si="56"/>
        <v>0</v>
      </c>
      <c r="BH218" s="139">
        <f t="shared" si="57"/>
        <v>0</v>
      </c>
      <c r="BI218" s="139">
        <f t="shared" si="58"/>
        <v>0</v>
      </c>
      <c r="BJ218" s="15" t="s">
        <v>79</v>
      </c>
      <c r="BK218" s="139">
        <f t="shared" si="59"/>
        <v>920</v>
      </c>
      <c r="BL218" s="15" t="s">
        <v>161</v>
      </c>
      <c r="BM218" s="138" t="s">
        <v>2698</v>
      </c>
    </row>
    <row r="219" spans="2:65" s="1" customFormat="1" ht="16.5" customHeight="1">
      <c r="B219" s="125"/>
      <c r="C219" s="140" t="s">
        <v>585</v>
      </c>
      <c r="D219" s="140" t="s">
        <v>344</v>
      </c>
      <c r="E219" s="141" t="s">
        <v>2699</v>
      </c>
      <c r="F219" s="142" t="s">
        <v>2241</v>
      </c>
      <c r="G219" s="143" t="s">
        <v>347</v>
      </c>
      <c r="H219" s="144">
        <v>28</v>
      </c>
      <c r="I219" s="145">
        <v>1000</v>
      </c>
      <c r="J219" s="146">
        <f t="shared" si="50"/>
        <v>28000</v>
      </c>
      <c r="K219" s="142" t="s">
        <v>3</v>
      </c>
      <c r="L219" s="30"/>
      <c r="M219" s="147" t="s">
        <v>3</v>
      </c>
      <c r="N219" s="148" t="s">
        <v>42</v>
      </c>
      <c r="P219" s="136">
        <f t="shared" si="51"/>
        <v>0</v>
      </c>
      <c r="Q219" s="136">
        <v>0</v>
      </c>
      <c r="R219" s="136">
        <f t="shared" si="52"/>
        <v>0</v>
      </c>
      <c r="S219" s="136">
        <v>0</v>
      </c>
      <c r="T219" s="137">
        <f t="shared" si="53"/>
        <v>0</v>
      </c>
      <c r="AR219" s="138" t="s">
        <v>161</v>
      </c>
      <c r="AT219" s="138" t="s">
        <v>344</v>
      </c>
      <c r="AU219" s="138" t="s">
        <v>81</v>
      </c>
      <c r="AY219" s="15" t="s">
        <v>153</v>
      </c>
      <c r="BE219" s="139">
        <f t="shared" si="54"/>
        <v>28000</v>
      </c>
      <c r="BF219" s="139">
        <f t="shared" si="55"/>
        <v>0</v>
      </c>
      <c r="BG219" s="139">
        <f t="shared" si="56"/>
        <v>0</v>
      </c>
      <c r="BH219" s="139">
        <f t="shared" si="57"/>
        <v>0</v>
      </c>
      <c r="BI219" s="139">
        <f t="shared" si="58"/>
        <v>0</v>
      </c>
      <c r="BJ219" s="15" t="s">
        <v>79</v>
      </c>
      <c r="BK219" s="139">
        <f t="shared" si="59"/>
        <v>28000</v>
      </c>
      <c r="BL219" s="15" t="s">
        <v>161</v>
      </c>
      <c r="BM219" s="138" t="s">
        <v>2700</v>
      </c>
    </row>
    <row r="220" spans="2:65" s="1" customFormat="1" ht="16.5" customHeight="1">
      <c r="B220" s="125"/>
      <c r="C220" s="140" t="s">
        <v>745</v>
      </c>
      <c r="D220" s="140" t="s">
        <v>344</v>
      </c>
      <c r="E220" s="141" t="s">
        <v>2701</v>
      </c>
      <c r="F220" s="142" t="s">
        <v>384</v>
      </c>
      <c r="G220" s="143" t="s">
        <v>347</v>
      </c>
      <c r="H220" s="144">
        <v>40</v>
      </c>
      <c r="I220" s="145">
        <v>675</v>
      </c>
      <c r="J220" s="146">
        <f t="shared" si="50"/>
        <v>27000</v>
      </c>
      <c r="K220" s="142" t="s">
        <v>3</v>
      </c>
      <c r="L220" s="30"/>
      <c r="M220" s="147" t="s">
        <v>3</v>
      </c>
      <c r="N220" s="148" t="s">
        <v>42</v>
      </c>
      <c r="P220" s="136">
        <f t="shared" si="51"/>
        <v>0</v>
      </c>
      <c r="Q220" s="136">
        <v>0</v>
      </c>
      <c r="R220" s="136">
        <f t="shared" si="52"/>
        <v>0</v>
      </c>
      <c r="S220" s="136">
        <v>0</v>
      </c>
      <c r="T220" s="137">
        <f t="shared" si="53"/>
        <v>0</v>
      </c>
      <c r="AR220" s="138" t="s">
        <v>161</v>
      </c>
      <c r="AT220" s="138" t="s">
        <v>344</v>
      </c>
      <c r="AU220" s="138" t="s">
        <v>81</v>
      </c>
      <c r="AY220" s="15" t="s">
        <v>153</v>
      </c>
      <c r="BE220" s="139">
        <f t="shared" si="54"/>
        <v>27000</v>
      </c>
      <c r="BF220" s="139">
        <f t="shared" si="55"/>
        <v>0</v>
      </c>
      <c r="BG220" s="139">
        <f t="shared" si="56"/>
        <v>0</v>
      </c>
      <c r="BH220" s="139">
        <f t="shared" si="57"/>
        <v>0</v>
      </c>
      <c r="BI220" s="139">
        <f t="shared" si="58"/>
        <v>0</v>
      </c>
      <c r="BJ220" s="15" t="s">
        <v>79</v>
      </c>
      <c r="BK220" s="139">
        <f t="shared" si="59"/>
        <v>27000</v>
      </c>
      <c r="BL220" s="15" t="s">
        <v>161</v>
      </c>
      <c r="BM220" s="138" t="s">
        <v>2702</v>
      </c>
    </row>
    <row r="221" spans="2:65" s="1" customFormat="1" ht="16.5" customHeight="1">
      <c r="B221" s="125"/>
      <c r="C221" s="140" t="s">
        <v>589</v>
      </c>
      <c r="D221" s="140" t="s">
        <v>344</v>
      </c>
      <c r="E221" s="141" t="s">
        <v>2703</v>
      </c>
      <c r="F221" s="142" t="s">
        <v>388</v>
      </c>
      <c r="G221" s="143" t="s">
        <v>164</v>
      </c>
      <c r="H221" s="144">
        <v>1</v>
      </c>
      <c r="I221" s="145">
        <v>15500</v>
      </c>
      <c r="J221" s="146">
        <f t="shared" si="50"/>
        <v>15500</v>
      </c>
      <c r="K221" s="142" t="s">
        <v>3</v>
      </c>
      <c r="L221" s="30"/>
      <c r="M221" s="147" t="s">
        <v>3</v>
      </c>
      <c r="N221" s="148" t="s">
        <v>42</v>
      </c>
      <c r="P221" s="136">
        <f t="shared" si="51"/>
        <v>0</v>
      </c>
      <c r="Q221" s="136">
        <v>0</v>
      </c>
      <c r="R221" s="136">
        <f t="shared" si="52"/>
        <v>0</v>
      </c>
      <c r="S221" s="136">
        <v>0</v>
      </c>
      <c r="T221" s="137">
        <f t="shared" si="53"/>
        <v>0</v>
      </c>
      <c r="AR221" s="138" t="s">
        <v>161</v>
      </c>
      <c r="AT221" s="138" t="s">
        <v>344</v>
      </c>
      <c r="AU221" s="138" t="s">
        <v>81</v>
      </c>
      <c r="AY221" s="15" t="s">
        <v>153</v>
      </c>
      <c r="BE221" s="139">
        <f t="shared" si="54"/>
        <v>15500</v>
      </c>
      <c r="BF221" s="139">
        <f t="shared" si="55"/>
        <v>0</v>
      </c>
      <c r="BG221" s="139">
        <f t="shared" si="56"/>
        <v>0</v>
      </c>
      <c r="BH221" s="139">
        <f t="shared" si="57"/>
        <v>0</v>
      </c>
      <c r="BI221" s="139">
        <f t="shared" si="58"/>
        <v>0</v>
      </c>
      <c r="BJ221" s="15" t="s">
        <v>79</v>
      </c>
      <c r="BK221" s="139">
        <f t="shared" si="59"/>
        <v>15500</v>
      </c>
      <c r="BL221" s="15" t="s">
        <v>161</v>
      </c>
      <c r="BM221" s="138" t="s">
        <v>2704</v>
      </c>
    </row>
    <row r="222" spans="2:65" s="1" customFormat="1" ht="16.5" customHeight="1">
      <c r="B222" s="125"/>
      <c r="C222" s="140" t="s">
        <v>753</v>
      </c>
      <c r="D222" s="140" t="s">
        <v>344</v>
      </c>
      <c r="E222" s="141" t="s">
        <v>2705</v>
      </c>
      <c r="F222" s="142" t="s">
        <v>976</v>
      </c>
      <c r="G222" s="143" t="s">
        <v>164</v>
      </c>
      <c r="H222" s="144">
        <v>1</v>
      </c>
      <c r="I222" s="145">
        <v>23808.262500000001</v>
      </c>
      <c r="J222" s="146">
        <f t="shared" si="50"/>
        <v>23808.26</v>
      </c>
      <c r="K222" s="142" t="s">
        <v>3</v>
      </c>
      <c r="L222" s="30"/>
      <c r="M222" s="147" t="s">
        <v>3</v>
      </c>
      <c r="N222" s="148" t="s">
        <v>42</v>
      </c>
      <c r="P222" s="136">
        <f t="shared" si="51"/>
        <v>0</v>
      </c>
      <c r="Q222" s="136">
        <v>0</v>
      </c>
      <c r="R222" s="136">
        <f t="shared" si="52"/>
        <v>0</v>
      </c>
      <c r="S222" s="136">
        <v>0</v>
      </c>
      <c r="T222" s="137">
        <f t="shared" si="53"/>
        <v>0</v>
      </c>
      <c r="AR222" s="138" t="s">
        <v>161</v>
      </c>
      <c r="AT222" s="138" t="s">
        <v>344</v>
      </c>
      <c r="AU222" s="138" t="s">
        <v>81</v>
      </c>
      <c r="AY222" s="15" t="s">
        <v>153</v>
      </c>
      <c r="BE222" s="139">
        <f t="shared" si="54"/>
        <v>23808.26</v>
      </c>
      <c r="BF222" s="139">
        <f t="shared" si="55"/>
        <v>0</v>
      </c>
      <c r="BG222" s="139">
        <f t="shared" si="56"/>
        <v>0</v>
      </c>
      <c r="BH222" s="139">
        <f t="shared" si="57"/>
        <v>0</v>
      </c>
      <c r="BI222" s="139">
        <f t="shared" si="58"/>
        <v>0</v>
      </c>
      <c r="BJ222" s="15" t="s">
        <v>79</v>
      </c>
      <c r="BK222" s="139">
        <f t="shared" si="59"/>
        <v>23808.26</v>
      </c>
      <c r="BL222" s="15" t="s">
        <v>161</v>
      </c>
      <c r="BM222" s="138" t="s">
        <v>2706</v>
      </c>
    </row>
    <row r="223" spans="2:65" s="1" customFormat="1" ht="16.5" customHeight="1">
      <c r="B223" s="125"/>
      <c r="C223" s="140" t="s">
        <v>592</v>
      </c>
      <c r="D223" s="140" t="s">
        <v>344</v>
      </c>
      <c r="E223" s="141" t="s">
        <v>2707</v>
      </c>
      <c r="F223" s="142" t="s">
        <v>980</v>
      </c>
      <c r="G223" s="143" t="s">
        <v>164</v>
      </c>
      <c r="H223" s="144">
        <v>1</v>
      </c>
      <c r="I223" s="145">
        <v>27775.873372499998</v>
      </c>
      <c r="J223" s="146">
        <f t="shared" si="50"/>
        <v>27775.87</v>
      </c>
      <c r="K223" s="142" t="s">
        <v>3</v>
      </c>
      <c r="L223" s="30"/>
      <c r="M223" s="147" t="s">
        <v>3</v>
      </c>
      <c r="N223" s="148" t="s">
        <v>42</v>
      </c>
      <c r="P223" s="136">
        <f t="shared" si="51"/>
        <v>0</v>
      </c>
      <c r="Q223" s="136">
        <v>0</v>
      </c>
      <c r="R223" s="136">
        <f t="shared" si="52"/>
        <v>0</v>
      </c>
      <c r="S223" s="136">
        <v>0</v>
      </c>
      <c r="T223" s="137">
        <f t="shared" si="53"/>
        <v>0</v>
      </c>
      <c r="AR223" s="138" t="s">
        <v>161</v>
      </c>
      <c r="AT223" s="138" t="s">
        <v>344</v>
      </c>
      <c r="AU223" s="138" t="s">
        <v>81</v>
      </c>
      <c r="AY223" s="15" t="s">
        <v>153</v>
      </c>
      <c r="BE223" s="139">
        <f t="shared" si="54"/>
        <v>27775.87</v>
      </c>
      <c r="BF223" s="139">
        <f t="shared" si="55"/>
        <v>0</v>
      </c>
      <c r="BG223" s="139">
        <f t="shared" si="56"/>
        <v>0</v>
      </c>
      <c r="BH223" s="139">
        <f t="shared" si="57"/>
        <v>0</v>
      </c>
      <c r="BI223" s="139">
        <f t="shared" si="58"/>
        <v>0</v>
      </c>
      <c r="BJ223" s="15" t="s">
        <v>79</v>
      </c>
      <c r="BK223" s="139">
        <f t="shared" si="59"/>
        <v>27775.87</v>
      </c>
      <c r="BL223" s="15" t="s">
        <v>161</v>
      </c>
      <c r="BM223" s="138" t="s">
        <v>2708</v>
      </c>
    </row>
    <row r="224" spans="2:65" s="1" customFormat="1" ht="16.5" customHeight="1">
      <c r="B224" s="125"/>
      <c r="C224" s="140" t="s">
        <v>758</v>
      </c>
      <c r="D224" s="140" t="s">
        <v>344</v>
      </c>
      <c r="E224" s="141" t="s">
        <v>2709</v>
      </c>
      <c r="F224" s="142" t="s">
        <v>391</v>
      </c>
      <c r="G224" s="143" t="s">
        <v>347</v>
      </c>
      <c r="H224" s="144">
        <v>40</v>
      </c>
      <c r="I224" s="145">
        <v>460</v>
      </c>
      <c r="J224" s="146">
        <f t="shared" si="50"/>
        <v>18400</v>
      </c>
      <c r="K224" s="142" t="s">
        <v>3</v>
      </c>
      <c r="L224" s="30"/>
      <c r="M224" s="147" t="s">
        <v>3</v>
      </c>
      <c r="N224" s="148" t="s">
        <v>42</v>
      </c>
      <c r="P224" s="136">
        <f t="shared" si="51"/>
        <v>0</v>
      </c>
      <c r="Q224" s="136">
        <v>0</v>
      </c>
      <c r="R224" s="136">
        <f t="shared" si="52"/>
        <v>0</v>
      </c>
      <c r="S224" s="136">
        <v>0</v>
      </c>
      <c r="T224" s="137">
        <f t="shared" si="53"/>
        <v>0</v>
      </c>
      <c r="AR224" s="138" t="s">
        <v>161</v>
      </c>
      <c r="AT224" s="138" t="s">
        <v>344</v>
      </c>
      <c r="AU224" s="138" t="s">
        <v>81</v>
      </c>
      <c r="AY224" s="15" t="s">
        <v>153</v>
      </c>
      <c r="BE224" s="139">
        <f t="shared" si="54"/>
        <v>18400</v>
      </c>
      <c r="BF224" s="139">
        <f t="shared" si="55"/>
        <v>0</v>
      </c>
      <c r="BG224" s="139">
        <f t="shared" si="56"/>
        <v>0</v>
      </c>
      <c r="BH224" s="139">
        <f t="shared" si="57"/>
        <v>0</v>
      </c>
      <c r="BI224" s="139">
        <f t="shared" si="58"/>
        <v>0</v>
      </c>
      <c r="BJ224" s="15" t="s">
        <v>79</v>
      </c>
      <c r="BK224" s="139">
        <f t="shared" si="59"/>
        <v>18400</v>
      </c>
      <c r="BL224" s="15" t="s">
        <v>161</v>
      </c>
      <c r="BM224" s="138" t="s">
        <v>2710</v>
      </c>
    </row>
    <row r="225" spans="2:65" s="1" customFormat="1" ht="16.5" customHeight="1">
      <c r="B225" s="125"/>
      <c r="C225" s="140" t="s">
        <v>377</v>
      </c>
      <c r="D225" s="140" t="s">
        <v>344</v>
      </c>
      <c r="E225" s="141" t="s">
        <v>2711</v>
      </c>
      <c r="F225" s="142" t="s">
        <v>395</v>
      </c>
      <c r="G225" s="143" t="s">
        <v>347</v>
      </c>
      <c r="H225" s="144">
        <v>20</v>
      </c>
      <c r="I225" s="145">
        <v>460</v>
      </c>
      <c r="J225" s="146">
        <f t="shared" si="50"/>
        <v>9200</v>
      </c>
      <c r="K225" s="142" t="s">
        <v>3</v>
      </c>
      <c r="L225" s="30"/>
      <c r="M225" s="149" t="s">
        <v>3</v>
      </c>
      <c r="N225" s="150" t="s">
        <v>42</v>
      </c>
      <c r="O225" s="151"/>
      <c r="P225" s="152">
        <f t="shared" si="51"/>
        <v>0</v>
      </c>
      <c r="Q225" s="152">
        <v>0</v>
      </c>
      <c r="R225" s="152">
        <f t="shared" si="52"/>
        <v>0</v>
      </c>
      <c r="S225" s="152">
        <v>0</v>
      </c>
      <c r="T225" s="153">
        <f t="shared" si="53"/>
        <v>0</v>
      </c>
      <c r="AR225" s="138" t="s">
        <v>161</v>
      </c>
      <c r="AT225" s="138" t="s">
        <v>344</v>
      </c>
      <c r="AU225" s="138" t="s">
        <v>81</v>
      </c>
      <c r="AY225" s="15" t="s">
        <v>153</v>
      </c>
      <c r="BE225" s="139">
        <f t="shared" si="54"/>
        <v>9200</v>
      </c>
      <c r="BF225" s="139">
        <f t="shared" si="55"/>
        <v>0</v>
      </c>
      <c r="BG225" s="139">
        <f t="shared" si="56"/>
        <v>0</v>
      </c>
      <c r="BH225" s="139">
        <f t="shared" si="57"/>
        <v>0</v>
      </c>
      <c r="BI225" s="139">
        <f t="shared" si="58"/>
        <v>0</v>
      </c>
      <c r="BJ225" s="15" t="s">
        <v>79</v>
      </c>
      <c r="BK225" s="139">
        <f t="shared" si="59"/>
        <v>9200</v>
      </c>
      <c r="BL225" s="15" t="s">
        <v>161</v>
      </c>
      <c r="BM225" s="138" t="s">
        <v>2712</v>
      </c>
    </row>
    <row r="226" spans="2:65" s="1" customFormat="1" ht="6.95" customHeight="1">
      <c r="B226" s="39"/>
      <c r="C226" s="40"/>
      <c r="D226" s="40"/>
      <c r="E226" s="40"/>
      <c r="F226" s="40"/>
      <c r="G226" s="40"/>
      <c r="H226" s="40"/>
      <c r="I226" s="40"/>
      <c r="J226" s="40"/>
      <c r="K226" s="40"/>
      <c r="L226" s="30"/>
    </row>
  </sheetData>
  <autoFilter ref="C89:K225" xr:uid="{00000000-0009-0000-0000-000009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99"/>
  <sheetViews>
    <sheetView showGridLines="0" topLeftCell="A74" zoomScale="80" zoomScaleNormal="80" workbookViewId="0">
      <selection activeCell="I90" sqref="I9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108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2713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ROUND(J87, 2)</f>
        <v>623026.56000000006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ROUND((SUM(BE87:BE198)),  2)</f>
        <v>623026.56000000006</v>
      </c>
      <c r="I33" s="87">
        <v>0.21</v>
      </c>
      <c r="J33" s="86">
        <f>ROUND(((SUM(BE87:BE198))*I33),  2)</f>
        <v>130835.58</v>
      </c>
      <c r="L33" s="30"/>
    </row>
    <row r="34" spans="2:12" s="1" customFormat="1" ht="14.45" customHeight="1">
      <c r="B34" s="30"/>
      <c r="E34" s="25" t="s">
        <v>43</v>
      </c>
      <c r="F34" s="86">
        <f>ROUND((SUM(BF87:BF198)),  2)</f>
        <v>0</v>
      </c>
      <c r="I34" s="87">
        <v>0.12</v>
      </c>
      <c r="J34" s="86">
        <f>ROUND(((SUM(BF87:BF198))*I34),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ROUND((SUM(BG87:BG198)),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ROUND((SUM(BH87:BH198)),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ROUND((SUM(BI87:BI198)),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753862.14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RM2.2 - Lapák písku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J87</f>
        <v>623026.56000000006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J88</f>
        <v>623026.56000000006</v>
      </c>
      <c r="L60" s="97"/>
    </row>
    <row r="61" spans="2:47" s="9" customFormat="1" ht="19.899999999999999" customHeight="1">
      <c r="B61" s="101"/>
      <c r="D61" s="102" t="s">
        <v>2714</v>
      </c>
      <c r="E61" s="103"/>
      <c r="F61" s="103"/>
      <c r="G61" s="103"/>
      <c r="H61" s="103"/>
      <c r="I61" s="103"/>
      <c r="J61" s="104">
        <f>J89</f>
        <v>12535.849999999999</v>
      </c>
      <c r="L61" s="101"/>
    </row>
    <row r="62" spans="2:47" s="9" customFormat="1" ht="19.899999999999999" customHeight="1">
      <c r="B62" s="101"/>
      <c r="D62" s="102" t="s">
        <v>2527</v>
      </c>
      <c r="E62" s="103"/>
      <c r="F62" s="103"/>
      <c r="G62" s="103"/>
      <c r="H62" s="103"/>
      <c r="I62" s="103"/>
      <c r="J62" s="104">
        <f>J94</f>
        <v>167117.56000000003</v>
      </c>
      <c r="L62" s="101"/>
    </row>
    <row r="63" spans="2:47" s="9" customFormat="1" ht="19.899999999999999" customHeight="1">
      <c r="B63" s="101"/>
      <c r="D63" s="102" t="s">
        <v>2715</v>
      </c>
      <c r="E63" s="103"/>
      <c r="F63" s="103"/>
      <c r="G63" s="103"/>
      <c r="H63" s="103"/>
      <c r="I63" s="103"/>
      <c r="J63" s="104">
        <f>J148</f>
        <v>242507.63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J159</f>
        <v>1156.26</v>
      </c>
      <c r="L64" s="101"/>
    </row>
    <row r="65" spans="2:12" s="9" customFormat="1" ht="19.899999999999999" customHeight="1">
      <c r="B65" s="101"/>
      <c r="D65" s="102" t="s">
        <v>135</v>
      </c>
      <c r="E65" s="103"/>
      <c r="F65" s="103"/>
      <c r="G65" s="103"/>
      <c r="H65" s="103"/>
      <c r="I65" s="103"/>
      <c r="J65" s="104">
        <f>J161</f>
        <v>54007.820000000007</v>
      </c>
      <c r="L65" s="101"/>
    </row>
    <row r="66" spans="2:12" s="9" customFormat="1" ht="19.899999999999999" customHeight="1">
      <c r="B66" s="101"/>
      <c r="D66" s="102" t="s">
        <v>137</v>
      </c>
      <c r="E66" s="103"/>
      <c r="F66" s="103"/>
      <c r="G66" s="103"/>
      <c r="H66" s="103"/>
      <c r="I66" s="103"/>
      <c r="J66" s="104">
        <f>J181</f>
        <v>9347.66</v>
      </c>
      <c r="L66" s="101"/>
    </row>
    <row r="67" spans="2:12" s="9" customFormat="1" ht="19.899999999999999" customHeight="1">
      <c r="B67" s="101"/>
      <c r="D67" s="102" t="s">
        <v>138</v>
      </c>
      <c r="E67" s="103"/>
      <c r="F67" s="103"/>
      <c r="G67" s="103"/>
      <c r="H67" s="103"/>
      <c r="I67" s="103"/>
      <c r="J67" s="104">
        <f>J186</f>
        <v>136353.78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139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17</v>
      </c>
      <c r="L76" s="30"/>
    </row>
    <row r="77" spans="2:12" s="1" customFormat="1" ht="16.5" customHeight="1">
      <c r="B77" s="30"/>
      <c r="E77" s="291" t="str">
        <f>E7</f>
        <v>ČOV Vrchlabí</v>
      </c>
      <c r="F77" s="292"/>
      <c r="G77" s="292"/>
      <c r="H77" s="292"/>
      <c r="L77" s="30"/>
    </row>
    <row r="78" spans="2:12" s="1" customFormat="1" ht="12" customHeight="1">
      <c r="B78" s="30"/>
      <c r="C78" s="25" t="s">
        <v>125</v>
      </c>
      <c r="L78" s="30"/>
    </row>
    <row r="79" spans="2:12" s="1" customFormat="1" ht="16.5" customHeight="1">
      <c r="B79" s="30"/>
      <c r="E79" s="285" t="str">
        <f>E9</f>
        <v>RM2.2 - Lapák písku</v>
      </c>
      <c r="F79" s="290"/>
      <c r="G79" s="290"/>
      <c r="H79" s="29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>
        <f>IF(J12="","",J12)</f>
        <v>45539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24</v>
      </c>
      <c r="F83" s="23" t="str">
        <f>E15</f>
        <v xml:space="preserve"> </v>
      </c>
      <c r="I83" s="25" t="s">
        <v>29</v>
      </c>
      <c r="J83" s="28" t="str">
        <f>E21</f>
        <v xml:space="preserve"> </v>
      </c>
      <c r="L83" s="30"/>
    </row>
    <row r="84" spans="2:65" s="1" customFormat="1" ht="15.2" customHeight="1">
      <c r="B84" s="30"/>
      <c r="C84" s="25" t="s">
        <v>28</v>
      </c>
      <c r="F84" s="23" t="str">
        <f>IF(E18="","",E18)</f>
        <v>VODA CZ s.r.o.</v>
      </c>
      <c r="I84" s="25" t="s">
        <v>31</v>
      </c>
      <c r="J84" s="28" t="str">
        <f>E24</f>
        <v>PP POHONY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140</v>
      </c>
      <c r="D86" s="107" t="s">
        <v>56</v>
      </c>
      <c r="E86" s="107" t="s">
        <v>52</v>
      </c>
      <c r="F86" s="107" t="s">
        <v>53</v>
      </c>
      <c r="G86" s="107" t="s">
        <v>141</v>
      </c>
      <c r="H86" s="107" t="s">
        <v>142</v>
      </c>
      <c r="I86" s="107" t="s">
        <v>143</v>
      </c>
      <c r="J86" s="107" t="s">
        <v>129</v>
      </c>
      <c r="K86" s="108" t="s">
        <v>144</v>
      </c>
      <c r="L86" s="105"/>
      <c r="M86" s="54" t="s">
        <v>3</v>
      </c>
      <c r="N86" s="55" t="s">
        <v>41</v>
      </c>
      <c r="O86" s="55" t="s">
        <v>145</v>
      </c>
      <c r="P86" s="55" t="s">
        <v>146</v>
      </c>
      <c r="Q86" s="55" t="s">
        <v>147</v>
      </c>
      <c r="R86" s="55" t="s">
        <v>148</v>
      </c>
      <c r="S86" s="55" t="s">
        <v>149</v>
      </c>
      <c r="T86" s="56" t="s">
        <v>150</v>
      </c>
    </row>
    <row r="87" spans="2:65" s="1" customFormat="1" ht="22.9" customHeight="1">
      <c r="B87" s="30"/>
      <c r="C87" s="59" t="s">
        <v>151</v>
      </c>
      <c r="J87" s="109">
        <f>BK87</f>
        <v>623026.56000000006</v>
      </c>
      <c r="L87" s="30"/>
      <c r="M87" s="57"/>
      <c r="N87" s="48"/>
      <c r="O87" s="48"/>
      <c r="P87" s="110">
        <f>P88</f>
        <v>0</v>
      </c>
      <c r="Q87" s="48"/>
      <c r="R87" s="110">
        <f>R88</f>
        <v>0</v>
      </c>
      <c r="S87" s="48"/>
      <c r="T87" s="111">
        <f>T88</f>
        <v>0</v>
      </c>
      <c r="AT87" s="15" t="s">
        <v>70</v>
      </c>
      <c r="AU87" s="15" t="s">
        <v>130</v>
      </c>
      <c r="BK87" s="112">
        <f>BK88</f>
        <v>623026.56000000006</v>
      </c>
    </row>
    <row r="88" spans="2:65" s="11" customFormat="1" ht="25.9" customHeight="1">
      <c r="B88" s="113"/>
      <c r="D88" s="114" t="s">
        <v>70</v>
      </c>
      <c r="E88" s="115" t="s">
        <v>152</v>
      </c>
      <c r="F88" s="115" t="s">
        <v>152</v>
      </c>
      <c r="I88" s="116"/>
      <c r="J88" s="117">
        <f>BK88</f>
        <v>623026.56000000006</v>
      </c>
      <c r="L88" s="113"/>
      <c r="M88" s="118"/>
      <c r="P88" s="119">
        <f>P89+P94+P148+P159+P161+P181+P186</f>
        <v>0</v>
      </c>
      <c r="R88" s="119">
        <f>R89+R94+R148+R159+R161+R181+R186</f>
        <v>0</v>
      </c>
      <c r="T88" s="120">
        <f>T89+T94+T148+T159+T161+T181+T186</f>
        <v>0</v>
      </c>
      <c r="AR88" s="114" t="s">
        <v>79</v>
      </c>
      <c r="AT88" s="121" t="s">
        <v>70</v>
      </c>
      <c r="AU88" s="121" t="s">
        <v>71</v>
      </c>
      <c r="AY88" s="114" t="s">
        <v>153</v>
      </c>
      <c r="BK88" s="122">
        <f>BK89+BK94+BK148+BK159+BK161+BK181+BK186</f>
        <v>623026.56000000006</v>
      </c>
    </row>
    <row r="89" spans="2:65" s="11" customFormat="1" ht="22.9" customHeight="1">
      <c r="B89" s="113"/>
      <c r="D89" s="114" t="s">
        <v>70</v>
      </c>
      <c r="E89" s="123" t="s">
        <v>409</v>
      </c>
      <c r="F89" s="123" t="s">
        <v>2716</v>
      </c>
      <c r="I89" s="116"/>
      <c r="J89" s="124">
        <f>BK89</f>
        <v>12535.849999999999</v>
      </c>
      <c r="L89" s="113"/>
      <c r="M89" s="118"/>
      <c r="P89" s="119">
        <f>SUM(P90:P93)</f>
        <v>0</v>
      </c>
      <c r="R89" s="119">
        <f>SUM(R90:R93)</f>
        <v>0</v>
      </c>
      <c r="T89" s="120">
        <f>SUM(T90:T93)</f>
        <v>0</v>
      </c>
      <c r="AR89" s="114" t="s">
        <v>79</v>
      </c>
      <c r="AT89" s="121" t="s">
        <v>70</v>
      </c>
      <c r="AU89" s="121" t="s">
        <v>79</v>
      </c>
      <c r="AY89" s="114" t="s">
        <v>153</v>
      </c>
      <c r="BK89" s="122">
        <f>SUM(BK90:BK93)</f>
        <v>12535.849999999999</v>
      </c>
    </row>
    <row r="90" spans="2:65" s="1" customFormat="1" ht="16.5" customHeight="1">
      <c r="B90" s="125"/>
      <c r="C90" s="126" t="s">
        <v>79</v>
      </c>
      <c r="D90" s="126" t="s">
        <v>156</v>
      </c>
      <c r="E90" s="127" t="s">
        <v>2717</v>
      </c>
      <c r="F90" s="128" t="s">
        <v>2718</v>
      </c>
      <c r="G90" s="129" t="s">
        <v>159</v>
      </c>
      <c r="H90" s="130">
        <v>1</v>
      </c>
      <c r="I90" s="131">
        <v>11700.005730999999</v>
      </c>
      <c r="J90" s="132">
        <f>ROUND(I90*H90,2)</f>
        <v>11700.01</v>
      </c>
      <c r="K90" s="128" t="s">
        <v>3</v>
      </c>
      <c r="L90" s="133"/>
      <c r="M90" s="134" t="s">
        <v>3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156</v>
      </c>
      <c r="AU90" s="138" t="s">
        <v>81</v>
      </c>
      <c r="AY90" s="15" t="s">
        <v>153</v>
      </c>
      <c r="BE90" s="139">
        <f>IF(N90="základní",J90,0)</f>
        <v>11700.01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79</v>
      </c>
      <c r="BK90" s="139">
        <f>ROUND(I90*H90,2)</f>
        <v>11700.01</v>
      </c>
      <c r="BL90" s="15" t="s">
        <v>161</v>
      </c>
      <c r="BM90" s="138" t="s">
        <v>2719</v>
      </c>
    </row>
    <row r="91" spans="2:65" s="1" customFormat="1" ht="16.5" customHeight="1">
      <c r="B91" s="125"/>
      <c r="C91" s="126" t="s">
        <v>81</v>
      </c>
      <c r="D91" s="126" t="s">
        <v>156</v>
      </c>
      <c r="E91" s="127" t="s">
        <v>2720</v>
      </c>
      <c r="F91" s="128" t="s">
        <v>421</v>
      </c>
      <c r="G91" s="129" t="s">
        <v>360</v>
      </c>
      <c r="H91" s="130">
        <v>3</v>
      </c>
      <c r="I91" s="131">
        <v>70.99190999999999</v>
      </c>
      <c r="J91" s="132">
        <f>ROUND(I91*H91,2)</f>
        <v>212.98</v>
      </c>
      <c r="K91" s="128" t="s">
        <v>3</v>
      </c>
      <c r="L91" s="133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>IF(N91="základní",J91,0)</f>
        <v>212.98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5" t="s">
        <v>79</v>
      </c>
      <c r="BK91" s="139">
        <f>ROUND(I91*H91,2)</f>
        <v>212.98</v>
      </c>
      <c r="BL91" s="15" t="s">
        <v>161</v>
      </c>
      <c r="BM91" s="138" t="s">
        <v>193</v>
      </c>
    </row>
    <row r="92" spans="2:65" s="1" customFormat="1" ht="16.5" customHeight="1">
      <c r="B92" s="125"/>
      <c r="C92" s="126" t="s">
        <v>167</v>
      </c>
      <c r="D92" s="126" t="s">
        <v>156</v>
      </c>
      <c r="E92" s="127" t="s">
        <v>2721</v>
      </c>
      <c r="F92" s="128" t="s">
        <v>423</v>
      </c>
      <c r="G92" s="129" t="s">
        <v>360</v>
      </c>
      <c r="H92" s="130">
        <v>2.5</v>
      </c>
      <c r="I92" s="131">
        <v>125.0535</v>
      </c>
      <c r="J92" s="132">
        <f>ROUND(I92*H92,2)</f>
        <v>312.63</v>
      </c>
      <c r="K92" s="128" t="s">
        <v>3</v>
      </c>
      <c r="L92" s="133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>IF(N92="základní",J92,0)</f>
        <v>312.63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5" t="s">
        <v>79</v>
      </c>
      <c r="BK92" s="139">
        <f>ROUND(I92*H92,2)</f>
        <v>312.63</v>
      </c>
      <c r="BL92" s="15" t="s">
        <v>161</v>
      </c>
      <c r="BM92" s="138" t="s">
        <v>9</v>
      </c>
    </row>
    <row r="93" spans="2:65" s="1" customFormat="1" ht="16.5" customHeight="1">
      <c r="B93" s="125"/>
      <c r="C93" s="126" t="s">
        <v>161</v>
      </c>
      <c r="D93" s="126" t="s">
        <v>156</v>
      </c>
      <c r="E93" s="127" t="s">
        <v>2722</v>
      </c>
      <c r="F93" s="128" t="s">
        <v>425</v>
      </c>
      <c r="G93" s="129" t="s">
        <v>360</v>
      </c>
      <c r="H93" s="130">
        <v>1.5</v>
      </c>
      <c r="I93" s="131">
        <v>206.81924999999998</v>
      </c>
      <c r="J93" s="132">
        <f>ROUND(I93*H93,2)</f>
        <v>310.23</v>
      </c>
      <c r="K93" s="128" t="s">
        <v>3</v>
      </c>
      <c r="L93" s="133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>IF(N93="základní",J93,0)</f>
        <v>310.23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5" t="s">
        <v>79</v>
      </c>
      <c r="BK93" s="139">
        <f>ROUND(I93*H93,2)</f>
        <v>310.23</v>
      </c>
      <c r="BL93" s="15" t="s">
        <v>161</v>
      </c>
      <c r="BM93" s="138" t="s">
        <v>208</v>
      </c>
    </row>
    <row r="94" spans="2:65" s="11" customFormat="1" ht="22.9" customHeight="1">
      <c r="B94" s="113"/>
      <c r="D94" s="114" t="s">
        <v>70</v>
      </c>
      <c r="E94" s="123" t="s">
        <v>426</v>
      </c>
      <c r="F94" s="123" t="s">
        <v>2536</v>
      </c>
      <c r="I94" s="116"/>
      <c r="J94" s="124">
        <f>BK94</f>
        <v>167117.56000000003</v>
      </c>
      <c r="L94" s="113"/>
      <c r="M94" s="118"/>
      <c r="P94" s="119">
        <f>SUM(P95:P147)</f>
        <v>0</v>
      </c>
      <c r="R94" s="119">
        <f>SUM(R95:R147)</f>
        <v>0</v>
      </c>
      <c r="T94" s="120">
        <f>SUM(T95:T147)</f>
        <v>0</v>
      </c>
      <c r="AR94" s="114" t="s">
        <v>79</v>
      </c>
      <c r="AT94" s="121" t="s">
        <v>70</v>
      </c>
      <c r="AU94" s="121" t="s">
        <v>79</v>
      </c>
      <c r="AY94" s="114" t="s">
        <v>153</v>
      </c>
      <c r="BK94" s="122">
        <f>SUM(BK95:BK147)</f>
        <v>167117.56000000003</v>
      </c>
    </row>
    <row r="95" spans="2:65" s="1" customFormat="1" ht="16.5" customHeight="1">
      <c r="B95" s="125"/>
      <c r="C95" s="126" t="s">
        <v>174</v>
      </c>
      <c r="D95" s="126" t="s">
        <v>156</v>
      </c>
      <c r="E95" s="127" t="s">
        <v>2723</v>
      </c>
      <c r="F95" s="128" t="s">
        <v>2539</v>
      </c>
      <c r="G95" s="129" t="s">
        <v>159</v>
      </c>
      <c r="H95" s="130">
        <v>1</v>
      </c>
      <c r="I95" s="131">
        <v>3033.0379695000001</v>
      </c>
      <c r="J95" s="132">
        <f t="shared" ref="J95:J126" si="0">ROUND(I95*H95,2)</f>
        <v>3033.04</v>
      </c>
      <c r="K95" s="128" t="s">
        <v>3</v>
      </c>
      <c r="L95" s="133"/>
      <c r="M95" s="134" t="s">
        <v>3</v>
      </c>
      <c r="N95" s="135" t="s">
        <v>42</v>
      </c>
      <c r="P95" s="136">
        <f t="shared" ref="P95:P126" si="1">O95*H95</f>
        <v>0</v>
      </c>
      <c r="Q95" s="136">
        <v>0</v>
      </c>
      <c r="R95" s="136">
        <f t="shared" ref="R95:R126" si="2">Q95*H95</f>
        <v>0</v>
      </c>
      <c r="S95" s="136">
        <v>0</v>
      </c>
      <c r="T95" s="137">
        <f t="shared" ref="T95:T126" si="3">S95*H95</f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ref="BE95:BE126" si="4">IF(N95="základní",J95,0)</f>
        <v>3033.04</v>
      </c>
      <c r="BF95" s="139">
        <f t="shared" ref="BF95:BF126" si="5">IF(N95="snížená",J95,0)</f>
        <v>0</v>
      </c>
      <c r="BG95" s="139">
        <f t="shared" ref="BG95:BG126" si="6">IF(N95="zákl. přenesená",J95,0)</f>
        <v>0</v>
      </c>
      <c r="BH95" s="139">
        <f t="shared" ref="BH95:BH126" si="7">IF(N95="sníž. přenesená",J95,0)</f>
        <v>0</v>
      </c>
      <c r="BI95" s="139">
        <f t="shared" ref="BI95:BI126" si="8">IF(N95="nulová",J95,0)</f>
        <v>0</v>
      </c>
      <c r="BJ95" s="15" t="s">
        <v>79</v>
      </c>
      <c r="BK95" s="139">
        <f t="shared" ref="BK95:BK126" si="9">ROUND(I95*H95,2)</f>
        <v>3033.04</v>
      </c>
      <c r="BL95" s="15" t="s">
        <v>161</v>
      </c>
      <c r="BM95" s="138" t="s">
        <v>217</v>
      </c>
    </row>
    <row r="96" spans="2:65" s="1" customFormat="1" ht="16.5" customHeight="1">
      <c r="B96" s="125"/>
      <c r="C96" s="126" t="s">
        <v>178</v>
      </c>
      <c r="D96" s="126" t="s">
        <v>156</v>
      </c>
      <c r="E96" s="127" t="s">
        <v>2724</v>
      </c>
      <c r="F96" s="128" t="s">
        <v>2541</v>
      </c>
      <c r="G96" s="129" t="s">
        <v>159</v>
      </c>
      <c r="H96" s="130">
        <v>1</v>
      </c>
      <c r="I96" s="131">
        <v>404.32682399999999</v>
      </c>
      <c r="J96" s="132">
        <f t="shared" si="0"/>
        <v>404.33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404.33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404.33</v>
      </c>
      <c r="BL96" s="15" t="s">
        <v>161</v>
      </c>
      <c r="BM96" s="138" t="s">
        <v>223</v>
      </c>
    </row>
    <row r="97" spans="2:65" s="1" customFormat="1" ht="16.5" customHeight="1">
      <c r="B97" s="125"/>
      <c r="C97" s="126" t="s">
        <v>182</v>
      </c>
      <c r="D97" s="126" t="s">
        <v>156</v>
      </c>
      <c r="E97" s="127" t="s">
        <v>2725</v>
      </c>
      <c r="F97" s="128" t="s">
        <v>440</v>
      </c>
      <c r="G97" s="129" t="s">
        <v>159</v>
      </c>
      <c r="H97" s="130">
        <v>1</v>
      </c>
      <c r="I97" s="131">
        <v>153.91200000000001</v>
      </c>
      <c r="J97" s="132">
        <f t="shared" si="0"/>
        <v>153.91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153.91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153.91</v>
      </c>
      <c r="BL97" s="15" t="s">
        <v>161</v>
      </c>
      <c r="BM97" s="138" t="s">
        <v>229</v>
      </c>
    </row>
    <row r="98" spans="2:65" s="1" customFormat="1" ht="16.5" customHeight="1">
      <c r="B98" s="125"/>
      <c r="C98" s="126" t="s">
        <v>160</v>
      </c>
      <c r="D98" s="126" t="s">
        <v>156</v>
      </c>
      <c r="E98" s="127" t="s">
        <v>2726</v>
      </c>
      <c r="F98" s="128" t="s">
        <v>442</v>
      </c>
      <c r="G98" s="129" t="s">
        <v>159</v>
      </c>
      <c r="H98" s="130">
        <v>1</v>
      </c>
      <c r="I98" s="131">
        <v>31.263375</v>
      </c>
      <c r="J98" s="132">
        <f t="shared" si="0"/>
        <v>31.26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31.26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31.26</v>
      </c>
      <c r="BL98" s="15" t="s">
        <v>161</v>
      </c>
      <c r="BM98" s="138" t="s">
        <v>235</v>
      </c>
    </row>
    <row r="99" spans="2:65" s="1" customFormat="1" ht="16.5" customHeight="1">
      <c r="B99" s="125"/>
      <c r="C99" s="126" t="s">
        <v>189</v>
      </c>
      <c r="D99" s="126" t="s">
        <v>156</v>
      </c>
      <c r="E99" s="127" t="s">
        <v>2727</v>
      </c>
      <c r="F99" s="128" t="s">
        <v>448</v>
      </c>
      <c r="G99" s="129" t="s">
        <v>159</v>
      </c>
      <c r="H99" s="130">
        <v>1</v>
      </c>
      <c r="I99" s="131">
        <v>3569.0076509999999</v>
      </c>
      <c r="J99" s="132">
        <f t="shared" si="0"/>
        <v>3569.01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3569.01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3569.01</v>
      </c>
      <c r="BL99" s="15" t="s">
        <v>161</v>
      </c>
      <c r="BM99" s="138" t="s">
        <v>2728</v>
      </c>
    </row>
    <row r="100" spans="2:65" s="1" customFormat="1" ht="16.5" customHeight="1">
      <c r="B100" s="125"/>
      <c r="C100" s="126" t="s">
        <v>193</v>
      </c>
      <c r="D100" s="126" t="s">
        <v>156</v>
      </c>
      <c r="E100" s="127" t="s">
        <v>2729</v>
      </c>
      <c r="F100" s="128" t="s">
        <v>451</v>
      </c>
      <c r="G100" s="129" t="s">
        <v>159</v>
      </c>
      <c r="H100" s="130">
        <v>1</v>
      </c>
      <c r="I100" s="131">
        <v>432.8775</v>
      </c>
      <c r="J100" s="132">
        <f t="shared" si="0"/>
        <v>432.88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432.88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432.88</v>
      </c>
      <c r="BL100" s="15" t="s">
        <v>161</v>
      </c>
      <c r="BM100" s="138" t="s">
        <v>2730</v>
      </c>
    </row>
    <row r="101" spans="2:65" s="1" customFormat="1" ht="16.5" customHeight="1">
      <c r="B101" s="125"/>
      <c r="C101" s="126" t="s">
        <v>197</v>
      </c>
      <c r="D101" s="126" t="s">
        <v>156</v>
      </c>
      <c r="E101" s="127" t="s">
        <v>2731</v>
      </c>
      <c r="F101" s="128" t="s">
        <v>1365</v>
      </c>
      <c r="G101" s="129" t="s">
        <v>159</v>
      </c>
      <c r="H101" s="130">
        <v>2</v>
      </c>
      <c r="I101" s="131">
        <v>616.29250649999994</v>
      </c>
      <c r="J101" s="132">
        <f t="shared" si="0"/>
        <v>1232.5899999999999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1232.5899999999999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1232.5899999999999</v>
      </c>
      <c r="BL101" s="15" t="s">
        <v>161</v>
      </c>
      <c r="BM101" s="138" t="s">
        <v>2732</v>
      </c>
    </row>
    <row r="102" spans="2:65" s="1" customFormat="1" ht="16.5" customHeight="1">
      <c r="B102" s="125"/>
      <c r="C102" s="126" t="s">
        <v>9</v>
      </c>
      <c r="D102" s="126" t="s">
        <v>156</v>
      </c>
      <c r="E102" s="127" t="s">
        <v>2733</v>
      </c>
      <c r="F102" s="128" t="s">
        <v>454</v>
      </c>
      <c r="G102" s="129" t="s">
        <v>159</v>
      </c>
      <c r="H102" s="130">
        <v>2</v>
      </c>
      <c r="I102" s="131">
        <v>358.057029</v>
      </c>
      <c r="J102" s="132">
        <f t="shared" si="0"/>
        <v>716.11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716.11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716.11</v>
      </c>
      <c r="BL102" s="15" t="s">
        <v>161</v>
      </c>
      <c r="BM102" s="138" t="s">
        <v>2734</v>
      </c>
    </row>
    <row r="103" spans="2:65" s="1" customFormat="1" ht="16.5" customHeight="1">
      <c r="B103" s="125"/>
      <c r="C103" s="126" t="s">
        <v>204</v>
      </c>
      <c r="D103" s="126" t="s">
        <v>156</v>
      </c>
      <c r="E103" s="127" t="s">
        <v>2735</v>
      </c>
      <c r="F103" s="128" t="s">
        <v>466</v>
      </c>
      <c r="G103" s="129" t="s">
        <v>159</v>
      </c>
      <c r="H103" s="130">
        <v>1</v>
      </c>
      <c r="I103" s="131">
        <v>252.0309</v>
      </c>
      <c r="J103" s="132">
        <f t="shared" si="0"/>
        <v>252.03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252.03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252.03</v>
      </c>
      <c r="BL103" s="15" t="s">
        <v>161</v>
      </c>
      <c r="BM103" s="138" t="s">
        <v>2736</v>
      </c>
    </row>
    <row r="104" spans="2:65" s="1" customFormat="1" ht="16.5" customHeight="1">
      <c r="B104" s="125"/>
      <c r="C104" s="126" t="s">
        <v>208</v>
      </c>
      <c r="D104" s="126" t="s">
        <v>156</v>
      </c>
      <c r="E104" s="127" t="s">
        <v>2737</v>
      </c>
      <c r="F104" s="128" t="s">
        <v>472</v>
      </c>
      <c r="G104" s="129" t="s">
        <v>159</v>
      </c>
      <c r="H104" s="130">
        <v>1</v>
      </c>
      <c r="I104" s="131">
        <v>168.34125</v>
      </c>
      <c r="J104" s="132">
        <f t="shared" si="0"/>
        <v>168.34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168.34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168.34</v>
      </c>
      <c r="BL104" s="15" t="s">
        <v>161</v>
      </c>
      <c r="BM104" s="138" t="s">
        <v>2738</v>
      </c>
    </row>
    <row r="105" spans="2:65" s="1" customFormat="1" ht="16.5" customHeight="1">
      <c r="B105" s="125"/>
      <c r="C105" s="126" t="s">
        <v>214</v>
      </c>
      <c r="D105" s="126" t="s">
        <v>156</v>
      </c>
      <c r="E105" s="127" t="s">
        <v>2739</v>
      </c>
      <c r="F105" s="128" t="s">
        <v>2312</v>
      </c>
      <c r="G105" s="129" t="s">
        <v>159</v>
      </c>
      <c r="H105" s="130">
        <v>1</v>
      </c>
      <c r="I105" s="131">
        <v>1010.8651574999999</v>
      </c>
      <c r="J105" s="132">
        <f t="shared" si="0"/>
        <v>1010.87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4"/>
        <v>1010.87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5" t="s">
        <v>79</v>
      </c>
      <c r="BK105" s="139">
        <f t="shared" si="9"/>
        <v>1010.87</v>
      </c>
      <c r="BL105" s="15" t="s">
        <v>161</v>
      </c>
      <c r="BM105" s="138" t="s">
        <v>2740</v>
      </c>
    </row>
    <row r="106" spans="2:65" s="1" customFormat="1" ht="16.5" customHeight="1">
      <c r="B106" s="125"/>
      <c r="C106" s="126" t="s">
        <v>217</v>
      </c>
      <c r="D106" s="126" t="s">
        <v>156</v>
      </c>
      <c r="E106" s="127" t="s">
        <v>2741</v>
      </c>
      <c r="F106" s="128" t="s">
        <v>2561</v>
      </c>
      <c r="G106" s="129" t="s">
        <v>159</v>
      </c>
      <c r="H106" s="130">
        <v>1</v>
      </c>
      <c r="I106" s="131">
        <v>1934.0004750000001</v>
      </c>
      <c r="J106" s="132">
        <f t="shared" si="0"/>
        <v>1934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"/>
        <v>0</v>
      </c>
      <c r="Q106" s="136">
        <v>0</v>
      </c>
      <c r="R106" s="136">
        <f t="shared" si="2"/>
        <v>0</v>
      </c>
      <c r="S106" s="136">
        <v>0</v>
      </c>
      <c r="T106" s="137">
        <f t="shared" si="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4"/>
        <v>1934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5" t="s">
        <v>79</v>
      </c>
      <c r="BK106" s="139">
        <f t="shared" si="9"/>
        <v>1934</v>
      </c>
      <c r="BL106" s="15" t="s">
        <v>161</v>
      </c>
      <c r="BM106" s="138" t="s">
        <v>2742</v>
      </c>
    </row>
    <row r="107" spans="2:65" s="1" customFormat="1" ht="16.5" customHeight="1">
      <c r="B107" s="125"/>
      <c r="C107" s="126" t="s">
        <v>220</v>
      </c>
      <c r="D107" s="126" t="s">
        <v>156</v>
      </c>
      <c r="E107" s="127" t="s">
        <v>2743</v>
      </c>
      <c r="F107" s="128" t="s">
        <v>1059</v>
      </c>
      <c r="G107" s="129" t="s">
        <v>159</v>
      </c>
      <c r="H107" s="130">
        <v>2</v>
      </c>
      <c r="I107" s="131">
        <v>9243.9547199999997</v>
      </c>
      <c r="J107" s="132">
        <f t="shared" si="0"/>
        <v>18487.91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4"/>
        <v>18487.91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5" t="s">
        <v>79</v>
      </c>
      <c r="BK107" s="139">
        <f t="shared" si="9"/>
        <v>18487.91</v>
      </c>
      <c r="BL107" s="15" t="s">
        <v>161</v>
      </c>
      <c r="BM107" s="138" t="s">
        <v>2744</v>
      </c>
    </row>
    <row r="108" spans="2:65" s="1" customFormat="1" ht="24.2" customHeight="1">
      <c r="B108" s="125"/>
      <c r="C108" s="126" t="s">
        <v>223</v>
      </c>
      <c r="D108" s="126" t="s">
        <v>156</v>
      </c>
      <c r="E108" s="127" t="s">
        <v>2745</v>
      </c>
      <c r="F108" s="128" t="s">
        <v>507</v>
      </c>
      <c r="G108" s="129" t="s">
        <v>159</v>
      </c>
      <c r="H108" s="130">
        <v>2</v>
      </c>
      <c r="I108" s="131">
        <v>10783.574934</v>
      </c>
      <c r="J108" s="132">
        <f t="shared" si="0"/>
        <v>21567.15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"/>
        <v>0</v>
      </c>
      <c r="Q108" s="136">
        <v>0</v>
      </c>
      <c r="R108" s="136">
        <f t="shared" si="2"/>
        <v>0</v>
      </c>
      <c r="S108" s="136">
        <v>0</v>
      </c>
      <c r="T108" s="137">
        <f t="shared" si="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4"/>
        <v>21567.15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5" t="s">
        <v>79</v>
      </c>
      <c r="BK108" s="139">
        <f t="shared" si="9"/>
        <v>21567.15</v>
      </c>
      <c r="BL108" s="15" t="s">
        <v>161</v>
      </c>
      <c r="BM108" s="138" t="s">
        <v>2746</v>
      </c>
    </row>
    <row r="109" spans="2:65" s="1" customFormat="1" ht="16.5" customHeight="1">
      <c r="B109" s="125"/>
      <c r="C109" s="126" t="s">
        <v>226</v>
      </c>
      <c r="D109" s="126" t="s">
        <v>156</v>
      </c>
      <c r="E109" s="127" t="s">
        <v>2747</v>
      </c>
      <c r="F109" s="128" t="s">
        <v>510</v>
      </c>
      <c r="G109" s="129" t="s">
        <v>159</v>
      </c>
      <c r="H109" s="130">
        <v>4</v>
      </c>
      <c r="I109" s="131">
        <v>4242.5073239999992</v>
      </c>
      <c r="J109" s="132">
        <f t="shared" si="0"/>
        <v>16970.03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4"/>
        <v>16970.03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5" t="s">
        <v>79</v>
      </c>
      <c r="BK109" s="139">
        <f t="shared" si="9"/>
        <v>16970.03</v>
      </c>
      <c r="BL109" s="15" t="s">
        <v>161</v>
      </c>
      <c r="BM109" s="138" t="s">
        <v>2748</v>
      </c>
    </row>
    <row r="110" spans="2:65" s="1" customFormat="1" ht="16.5" customHeight="1">
      <c r="B110" s="125"/>
      <c r="C110" s="126" t="s">
        <v>229</v>
      </c>
      <c r="D110" s="126" t="s">
        <v>156</v>
      </c>
      <c r="E110" s="127" t="s">
        <v>2749</v>
      </c>
      <c r="F110" s="128" t="s">
        <v>544</v>
      </c>
      <c r="G110" s="129" t="s">
        <v>159</v>
      </c>
      <c r="H110" s="130">
        <v>2</v>
      </c>
      <c r="I110" s="131">
        <v>1683.4124999999999</v>
      </c>
      <c r="J110" s="132">
        <f t="shared" si="0"/>
        <v>3366.83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"/>
        <v>0</v>
      </c>
      <c r="Q110" s="136">
        <v>0</v>
      </c>
      <c r="R110" s="136">
        <f t="shared" si="2"/>
        <v>0</v>
      </c>
      <c r="S110" s="136">
        <v>0</v>
      </c>
      <c r="T110" s="137">
        <f t="shared" si="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4"/>
        <v>3366.83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5" t="s">
        <v>79</v>
      </c>
      <c r="BK110" s="139">
        <f t="shared" si="9"/>
        <v>3366.83</v>
      </c>
      <c r="BL110" s="15" t="s">
        <v>161</v>
      </c>
      <c r="BM110" s="138" t="s">
        <v>338</v>
      </c>
    </row>
    <row r="111" spans="2:65" s="1" customFormat="1" ht="16.5" customHeight="1">
      <c r="B111" s="125"/>
      <c r="C111" s="126" t="s">
        <v>8</v>
      </c>
      <c r="D111" s="126" t="s">
        <v>156</v>
      </c>
      <c r="E111" s="127" t="s">
        <v>2750</v>
      </c>
      <c r="F111" s="128" t="s">
        <v>550</v>
      </c>
      <c r="G111" s="129" t="s">
        <v>159</v>
      </c>
      <c r="H111" s="130">
        <v>1</v>
      </c>
      <c r="I111" s="131">
        <v>1795.1526120000001</v>
      </c>
      <c r="J111" s="132">
        <f t="shared" si="0"/>
        <v>1795.15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4"/>
        <v>1795.15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5" t="s">
        <v>79</v>
      </c>
      <c r="BK111" s="139">
        <f t="shared" si="9"/>
        <v>1795.15</v>
      </c>
      <c r="BL111" s="15" t="s">
        <v>161</v>
      </c>
      <c r="BM111" s="138" t="s">
        <v>357</v>
      </c>
    </row>
    <row r="112" spans="2:65" s="1" customFormat="1" ht="16.5" customHeight="1">
      <c r="B112" s="125"/>
      <c r="C112" s="126" t="s">
        <v>235</v>
      </c>
      <c r="D112" s="126" t="s">
        <v>156</v>
      </c>
      <c r="E112" s="127" t="s">
        <v>2751</v>
      </c>
      <c r="F112" s="128" t="s">
        <v>553</v>
      </c>
      <c r="G112" s="129" t="s">
        <v>159</v>
      </c>
      <c r="H112" s="130">
        <v>2</v>
      </c>
      <c r="I112" s="131">
        <v>575.24609999999996</v>
      </c>
      <c r="J112" s="132">
        <f t="shared" si="0"/>
        <v>1150.49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"/>
        <v>0</v>
      </c>
      <c r="Q112" s="136">
        <v>0</v>
      </c>
      <c r="R112" s="136">
        <f t="shared" si="2"/>
        <v>0</v>
      </c>
      <c r="S112" s="136">
        <v>0</v>
      </c>
      <c r="T112" s="137">
        <f t="shared" si="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4"/>
        <v>1150.49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5" t="s">
        <v>79</v>
      </c>
      <c r="BK112" s="139">
        <f t="shared" si="9"/>
        <v>1150.49</v>
      </c>
      <c r="BL112" s="15" t="s">
        <v>161</v>
      </c>
      <c r="BM112" s="138" t="s">
        <v>366</v>
      </c>
    </row>
    <row r="113" spans="2:65" s="1" customFormat="1" ht="16.5" customHeight="1">
      <c r="B113" s="125"/>
      <c r="C113" s="126" t="s">
        <v>239</v>
      </c>
      <c r="D113" s="126" t="s">
        <v>156</v>
      </c>
      <c r="E113" s="127" t="s">
        <v>2752</v>
      </c>
      <c r="F113" s="128" t="s">
        <v>556</v>
      </c>
      <c r="G113" s="129" t="s">
        <v>159</v>
      </c>
      <c r="H113" s="130">
        <v>1</v>
      </c>
      <c r="I113" s="131">
        <v>2873.8641029999999</v>
      </c>
      <c r="J113" s="132">
        <f t="shared" si="0"/>
        <v>2873.86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4"/>
        <v>2873.86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5" t="s">
        <v>79</v>
      </c>
      <c r="BK113" s="139">
        <f t="shared" si="9"/>
        <v>2873.86</v>
      </c>
      <c r="BL113" s="15" t="s">
        <v>161</v>
      </c>
      <c r="BM113" s="138" t="s">
        <v>374</v>
      </c>
    </row>
    <row r="114" spans="2:65" s="1" customFormat="1" ht="16.5" customHeight="1">
      <c r="B114" s="125"/>
      <c r="C114" s="126" t="s">
        <v>243</v>
      </c>
      <c r="D114" s="126" t="s">
        <v>156</v>
      </c>
      <c r="E114" s="127" t="s">
        <v>2753</v>
      </c>
      <c r="F114" s="128" t="s">
        <v>562</v>
      </c>
      <c r="G114" s="129" t="s">
        <v>159</v>
      </c>
      <c r="H114" s="130">
        <v>1</v>
      </c>
      <c r="I114" s="131">
        <v>961.94999999999993</v>
      </c>
      <c r="J114" s="132">
        <f t="shared" si="0"/>
        <v>961.95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"/>
        <v>0</v>
      </c>
      <c r="Q114" s="136">
        <v>0</v>
      </c>
      <c r="R114" s="136">
        <f t="shared" si="2"/>
        <v>0</v>
      </c>
      <c r="S114" s="136">
        <v>0</v>
      </c>
      <c r="T114" s="137">
        <f t="shared" si="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4"/>
        <v>961.95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5" t="s">
        <v>79</v>
      </c>
      <c r="BK114" s="139">
        <f t="shared" si="9"/>
        <v>961.95</v>
      </c>
      <c r="BL114" s="15" t="s">
        <v>161</v>
      </c>
      <c r="BM114" s="138" t="s">
        <v>382</v>
      </c>
    </row>
    <row r="115" spans="2:65" s="1" customFormat="1" ht="16.5" customHeight="1">
      <c r="B115" s="125"/>
      <c r="C115" s="126" t="s">
        <v>247</v>
      </c>
      <c r="D115" s="126" t="s">
        <v>156</v>
      </c>
      <c r="E115" s="127" t="s">
        <v>2754</v>
      </c>
      <c r="F115" s="128" t="s">
        <v>564</v>
      </c>
      <c r="G115" s="129" t="s">
        <v>159</v>
      </c>
      <c r="H115" s="130">
        <v>1</v>
      </c>
      <c r="I115" s="131">
        <v>240.48749999999998</v>
      </c>
      <c r="J115" s="132">
        <f t="shared" si="0"/>
        <v>240.49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"/>
        <v>0</v>
      </c>
      <c r="Q115" s="136">
        <v>0</v>
      </c>
      <c r="R115" s="136">
        <f t="shared" si="2"/>
        <v>0</v>
      </c>
      <c r="S115" s="136">
        <v>0</v>
      </c>
      <c r="T115" s="137">
        <f t="shared" si="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4"/>
        <v>240.49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5" t="s">
        <v>79</v>
      </c>
      <c r="BK115" s="139">
        <f t="shared" si="9"/>
        <v>240.49</v>
      </c>
      <c r="BL115" s="15" t="s">
        <v>161</v>
      </c>
      <c r="BM115" s="138" t="s">
        <v>333</v>
      </c>
    </row>
    <row r="116" spans="2:65" s="1" customFormat="1" ht="16.5" customHeight="1">
      <c r="B116" s="125"/>
      <c r="C116" s="126" t="s">
        <v>251</v>
      </c>
      <c r="D116" s="126" t="s">
        <v>156</v>
      </c>
      <c r="E116" s="127" t="s">
        <v>2755</v>
      </c>
      <c r="F116" s="128" t="s">
        <v>2756</v>
      </c>
      <c r="G116" s="129" t="s">
        <v>159</v>
      </c>
      <c r="H116" s="130">
        <v>1</v>
      </c>
      <c r="I116" s="131">
        <v>334.7586</v>
      </c>
      <c r="J116" s="132">
        <f t="shared" si="0"/>
        <v>334.76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"/>
        <v>0</v>
      </c>
      <c r="Q116" s="136">
        <v>0</v>
      </c>
      <c r="R116" s="136">
        <f t="shared" si="2"/>
        <v>0</v>
      </c>
      <c r="S116" s="136">
        <v>0</v>
      </c>
      <c r="T116" s="137">
        <f t="shared" si="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4"/>
        <v>334.76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5" t="s">
        <v>79</v>
      </c>
      <c r="BK116" s="139">
        <f t="shared" si="9"/>
        <v>334.76</v>
      </c>
      <c r="BL116" s="15" t="s">
        <v>161</v>
      </c>
      <c r="BM116" s="138" t="s">
        <v>337</v>
      </c>
    </row>
    <row r="117" spans="2:65" s="1" customFormat="1" ht="16.5" customHeight="1">
      <c r="B117" s="125"/>
      <c r="C117" s="126" t="s">
        <v>255</v>
      </c>
      <c r="D117" s="126" t="s">
        <v>156</v>
      </c>
      <c r="E117" s="127" t="s">
        <v>2757</v>
      </c>
      <c r="F117" s="128" t="s">
        <v>566</v>
      </c>
      <c r="G117" s="129" t="s">
        <v>159</v>
      </c>
      <c r="H117" s="130">
        <v>3</v>
      </c>
      <c r="I117" s="131">
        <v>115.222371</v>
      </c>
      <c r="J117" s="132">
        <f t="shared" si="0"/>
        <v>345.67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4"/>
        <v>345.67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5" t="s">
        <v>79</v>
      </c>
      <c r="BK117" s="139">
        <f t="shared" si="9"/>
        <v>345.67</v>
      </c>
      <c r="BL117" s="15" t="s">
        <v>161</v>
      </c>
      <c r="BM117" s="138" t="s">
        <v>340</v>
      </c>
    </row>
    <row r="118" spans="2:65" s="1" customFormat="1" ht="16.5" customHeight="1">
      <c r="B118" s="125"/>
      <c r="C118" s="126" t="s">
        <v>259</v>
      </c>
      <c r="D118" s="126" t="s">
        <v>156</v>
      </c>
      <c r="E118" s="127" t="s">
        <v>2758</v>
      </c>
      <c r="F118" s="128" t="s">
        <v>568</v>
      </c>
      <c r="G118" s="129" t="s">
        <v>159</v>
      </c>
      <c r="H118" s="130">
        <v>3</v>
      </c>
      <c r="I118" s="131">
        <v>2.4914504999999996</v>
      </c>
      <c r="J118" s="132">
        <f t="shared" si="0"/>
        <v>7.47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"/>
        <v>0</v>
      </c>
      <c r="Q118" s="136">
        <v>0</v>
      </c>
      <c r="R118" s="136">
        <f t="shared" si="2"/>
        <v>0</v>
      </c>
      <c r="S118" s="136">
        <v>0</v>
      </c>
      <c r="T118" s="137">
        <f t="shared" si="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4"/>
        <v>7.47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5" t="s">
        <v>79</v>
      </c>
      <c r="BK118" s="139">
        <f t="shared" si="9"/>
        <v>7.47</v>
      </c>
      <c r="BL118" s="15" t="s">
        <v>161</v>
      </c>
      <c r="BM118" s="138" t="s">
        <v>596</v>
      </c>
    </row>
    <row r="119" spans="2:65" s="1" customFormat="1" ht="16.5" customHeight="1">
      <c r="B119" s="125"/>
      <c r="C119" s="126" t="s">
        <v>263</v>
      </c>
      <c r="D119" s="126" t="s">
        <v>156</v>
      </c>
      <c r="E119" s="127" t="s">
        <v>2759</v>
      </c>
      <c r="F119" s="128" t="s">
        <v>570</v>
      </c>
      <c r="G119" s="129" t="s">
        <v>159</v>
      </c>
      <c r="H119" s="130">
        <v>1</v>
      </c>
      <c r="I119" s="131">
        <v>600.88206749999995</v>
      </c>
      <c r="J119" s="132">
        <f t="shared" si="0"/>
        <v>600.88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4"/>
        <v>600.88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5" t="s">
        <v>79</v>
      </c>
      <c r="BK119" s="139">
        <f t="shared" si="9"/>
        <v>600.88</v>
      </c>
      <c r="BL119" s="15" t="s">
        <v>161</v>
      </c>
      <c r="BM119" s="138" t="s">
        <v>602</v>
      </c>
    </row>
    <row r="120" spans="2:65" s="1" customFormat="1" ht="16.5" customHeight="1">
      <c r="B120" s="125"/>
      <c r="C120" s="126" t="s">
        <v>267</v>
      </c>
      <c r="D120" s="126" t="s">
        <v>156</v>
      </c>
      <c r="E120" s="127" t="s">
        <v>2760</v>
      </c>
      <c r="F120" s="128" t="s">
        <v>2580</v>
      </c>
      <c r="G120" s="129" t="s">
        <v>159</v>
      </c>
      <c r="H120" s="130">
        <v>1</v>
      </c>
      <c r="I120" s="131">
        <v>3271.9190130000002</v>
      </c>
      <c r="J120" s="132">
        <f t="shared" si="0"/>
        <v>3271.92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"/>
        <v>0</v>
      </c>
      <c r="Q120" s="136">
        <v>0</v>
      </c>
      <c r="R120" s="136">
        <f t="shared" si="2"/>
        <v>0</v>
      </c>
      <c r="S120" s="136">
        <v>0</v>
      </c>
      <c r="T120" s="137">
        <f t="shared" si="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4"/>
        <v>3271.92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5" t="s">
        <v>79</v>
      </c>
      <c r="BK120" s="139">
        <f t="shared" si="9"/>
        <v>3271.92</v>
      </c>
      <c r="BL120" s="15" t="s">
        <v>161</v>
      </c>
      <c r="BM120" s="138" t="s">
        <v>609</v>
      </c>
    </row>
    <row r="121" spans="2:65" s="1" customFormat="1" ht="16.5" customHeight="1">
      <c r="B121" s="125"/>
      <c r="C121" s="126" t="s">
        <v>271</v>
      </c>
      <c r="D121" s="126" t="s">
        <v>156</v>
      </c>
      <c r="E121" s="127" t="s">
        <v>2761</v>
      </c>
      <c r="F121" s="128" t="s">
        <v>588</v>
      </c>
      <c r="G121" s="129" t="s">
        <v>159</v>
      </c>
      <c r="H121" s="130">
        <v>6</v>
      </c>
      <c r="I121" s="131">
        <v>237.92871299999999</v>
      </c>
      <c r="J121" s="132">
        <f t="shared" si="0"/>
        <v>1427.57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4"/>
        <v>1427.57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5" t="s">
        <v>79</v>
      </c>
      <c r="BK121" s="139">
        <f t="shared" si="9"/>
        <v>1427.57</v>
      </c>
      <c r="BL121" s="15" t="s">
        <v>161</v>
      </c>
      <c r="BM121" s="138" t="s">
        <v>616</v>
      </c>
    </row>
    <row r="122" spans="2:65" s="1" customFormat="1" ht="16.5" customHeight="1">
      <c r="B122" s="125"/>
      <c r="C122" s="126" t="s">
        <v>275</v>
      </c>
      <c r="D122" s="126" t="s">
        <v>156</v>
      </c>
      <c r="E122" s="127" t="s">
        <v>2762</v>
      </c>
      <c r="F122" s="128" t="s">
        <v>2763</v>
      </c>
      <c r="G122" s="129" t="s">
        <v>159</v>
      </c>
      <c r="H122" s="130">
        <v>18</v>
      </c>
      <c r="I122" s="131">
        <v>249.19314750000001</v>
      </c>
      <c r="J122" s="132">
        <f t="shared" si="0"/>
        <v>4485.4799999999996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"/>
        <v>0</v>
      </c>
      <c r="Q122" s="136">
        <v>0</v>
      </c>
      <c r="R122" s="136">
        <f t="shared" si="2"/>
        <v>0</v>
      </c>
      <c r="S122" s="136">
        <v>0</v>
      </c>
      <c r="T122" s="137">
        <f t="shared" si="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4"/>
        <v>4485.4799999999996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5" t="s">
        <v>79</v>
      </c>
      <c r="BK122" s="139">
        <f t="shared" si="9"/>
        <v>4485.4799999999996</v>
      </c>
      <c r="BL122" s="15" t="s">
        <v>161</v>
      </c>
      <c r="BM122" s="138" t="s">
        <v>624</v>
      </c>
    </row>
    <row r="123" spans="2:65" s="1" customFormat="1" ht="16.5" customHeight="1">
      <c r="B123" s="125"/>
      <c r="C123" s="126" t="s">
        <v>279</v>
      </c>
      <c r="D123" s="126" t="s">
        <v>156</v>
      </c>
      <c r="E123" s="127" t="s">
        <v>2764</v>
      </c>
      <c r="F123" s="128" t="s">
        <v>591</v>
      </c>
      <c r="G123" s="129" t="s">
        <v>159</v>
      </c>
      <c r="H123" s="130">
        <v>4</v>
      </c>
      <c r="I123" s="131">
        <v>335.72055</v>
      </c>
      <c r="J123" s="132">
        <f t="shared" si="0"/>
        <v>1342.88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"/>
        <v>0</v>
      </c>
      <c r="Q123" s="136">
        <v>0</v>
      </c>
      <c r="R123" s="136">
        <f t="shared" si="2"/>
        <v>0</v>
      </c>
      <c r="S123" s="136">
        <v>0</v>
      </c>
      <c r="T123" s="137">
        <f t="shared" si="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4"/>
        <v>1342.88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5" t="s">
        <v>79</v>
      </c>
      <c r="BK123" s="139">
        <f t="shared" si="9"/>
        <v>1342.88</v>
      </c>
      <c r="BL123" s="15" t="s">
        <v>161</v>
      </c>
      <c r="BM123" s="138" t="s">
        <v>348</v>
      </c>
    </row>
    <row r="124" spans="2:65" s="1" customFormat="1" ht="16.5" customHeight="1">
      <c r="B124" s="125"/>
      <c r="C124" s="126" t="s">
        <v>283</v>
      </c>
      <c r="D124" s="126" t="s">
        <v>156</v>
      </c>
      <c r="E124" s="127" t="s">
        <v>2765</v>
      </c>
      <c r="F124" s="128" t="s">
        <v>598</v>
      </c>
      <c r="G124" s="129" t="s">
        <v>159</v>
      </c>
      <c r="H124" s="130">
        <v>1</v>
      </c>
      <c r="I124" s="131">
        <v>226.44302999999999</v>
      </c>
      <c r="J124" s="132">
        <f t="shared" si="0"/>
        <v>226.44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4"/>
        <v>226.44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5" t="s">
        <v>79</v>
      </c>
      <c r="BK124" s="139">
        <f t="shared" si="9"/>
        <v>226.44</v>
      </c>
      <c r="BL124" s="15" t="s">
        <v>161</v>
      </c>
      <c r="BM124" s="138" t="s">
        <v>639</v>
      </c>
    </row>
    <row r="125" spans="2:65" s="1" customFormat="1" ht="16.5" customHeight="1">
      <c r="B125" s="125"/>
      <c r="C125" s="126" t="s">
        <v>287</v>
      </c>
      <c r="D125" s="126" t="s">
        <v>156</v>
      </c>
      <c r="E125" s="127" t="s">
        <v>2766</v>
      </c>
      <c r="F125" s="128" t="s">
        <v>2767</v>
      </c>
      <c r="G125" s="129" t="s">
        <v>159</v>
      </c>
      <c r="H125" s="130">
        <v>1</v>
      </c>
      <c r="I125" s="131">
        <v>72.146249999999995</v>
      </c>
      <c r="J125" s="132">
        <f t="shared" si="0"/>
        <v>72.150000000000006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4"/>
        <v>72.150000000000006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5" t="s">
        <v>79</v>
      </c>
      <c r="BK125" s="139">
        <f t="shared" si="9"/>
        <v>72.150000000000006</v>
      </c>
      <c r="BL125" s="15" t="s">
        <v>161</v>
      </c>
      <c r="BM125" s="138" t="s">
        <v>545</v>
      </c>
    </row>
    <row r="126" spans="2:65" s="1" customFormat="1" ht="16.5" customHeight="1">
      <c r="B126" s="125"/>
      <c r="C126" s="126" t="s">
        <v>291</v>
      </c>
      <c r="D126" s="126" t="s">
        <v>156</v>
      </c>
      <c r="E126" s="127" t="s">
        <v>2768</v>
      </c>
      <c r="F126" s="128" t="s">
        <v>604</v>
      </c>
      <c r="G126" s="129" t="s">
        <v>159</v>
      </c>
      <c r="H126" s="130">
        <v>4</v>
      </c>
      <c r="I126" s="131">
        <v>82.400636999999989</v>
      </c>
      <c r="J126" s="132">
        <f t="shared" si="0"/>
        <v>329.6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4"/>
        <v>329.6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5" t="s">
        <v>79</v>
      </c>
      <c r="BK126" s="139">
        <f t="shared" si="9"/>
        <v>329.6</v>
      </c>
      <c r="BL126" s="15" t="s">
        <v>161</v>
      </c>
      <c r="BM126" s="138" t="s">
        <v>548</v>
      </c>
    </row>
    <row r="127" spans="2:65" s="1" customFormat="1" ht="16.5" customHeight="1">
      <c r="B127" s="125"/>
      <c r="C127" s="126" t="s">
        <v>295</v>
      </c>
      <c r="D127" s="126" t="s">
        <v>156</v>
      </c>
      <c r="E127" s="127" t="s">
        <v>2769</v>
      </c>
      <c r="F127" s="128" t="s">
        <v>611</v>
      </c>
      <c r="G127" s="129" t="s">
        <v>159</v>
      </c>
      <c r="H127" s="130">
        <v>8</v>
      </c>
      <c r="I127" s="131">
        <v>82.400636999999989</v>
      </c>
      <c r="J127" s="132">
        <f t="shared" ref="J127:J147" si="10">ROUND(I127*H127,2)</f>
        <v>659.21</v>
      </c>
      <c r="K127" s="128" t="s">
        <v>3</v>
      </c>
      <c r="L127" s="133"/>
      <c r="M127" s="134" t="s">
        <v>3</v>
      </c>
      <c r="N127" s="135" t="s">
        <v>42</v>
      </c>
      <c r="P127" s="136">
        <f t="shared" ref="P127:P147" si="11">O127*H127</f>
        <v>0</v>
      </c>
      <c r="Q127" s="136">
        <v>0</v>
      </c>
      <c r="R127" s="136">
        <f t="shared" ref="R127:R147" si="12">Q127*H127</f>
        <v>0</v>
      </c>
      <c r="S127" s="136">
        <v>0</v>
      </c>
      <c r="T127" s="137">
        <f t="shared" ref="T127:T147" si="13">S127*H127</f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ref="BE127:BE147" si="14">IF(N127="základní",J127,0)</f>
        <v>659.21</v>
      </c>
      <c r="BF127" s="139">
        <f t="shared" ref="BF127:BF147" si="15">IF(N127="snížená",J127,0)</f>
        <v>0</v>
      </c>
      <c r="BG127" s="139">
        <f t="shared" ref="BG127:BG147" si="16">IF(N127="zákl. přenesená",J127,0)</f>
        <v>0</v>
      </c>
      <c r="BH127" s="139">
        <f t="shared" ref="BH127:BH147" si="17">IF(N127="sníž. přenesená",J127,0)</f>
        <v>0</v>
      </c>
      <c r="BI127" s="139">
        <f t="shared" ref="BI127:BI147" si="18">IF(N127="nulová",J127,0)</f>
        <v>0</v>
      </c>
      <c r="BJ127" s="15" t="s">
        <v>79</v>
      </c>
      <c r="BK127" s="139">
        <f t="shared" ref="BK127:BK147" si="19">ROUND(I127*H127,2)</f>
        <v>659.21</v>
      </c>
      <c r="BL127" s="15" t="s">
        <v>161</v>
      </c>
      <c r="BM127" s="138" t="s">
        <v>551</v>
      </c>
    </row>
    <row r="128" spans="2:65" s="1" customFormat="1" ht="16.5" customHeight="1">
      <c r="B128" s="125"/>
      <c r="C128" s="126" t="s">
        <v>299</v>
      </c>
      <c r="D128" s="126" t="s">
        <v>156</v>
      </c>
      <c r="E128" s="127" t="s">
        <v>2770</v>
      </c>
      <c r="F128" s="128" t="s">
        <v>614</v>
      </c>
      <c r="G128" s="129" t="s">
        <v>159</v>
      </c>
      <c r="H128" s="130">
        <v>8</v>
      </c>
      <c r="I128" s="131">
        <v>284.35242</v>
      </c>
      <c r="J128" s="132">
        <f t="shared" si="10"/>
        <v>2274.8200000000002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2274.8200000000002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2274.8200000000002</v>
      </c>
      <c r="BL128" s="15" t="s">
        <v>161</v>
      </c>
      <c r="BM128" s="138" t="s">
        <v>554</v>
      </c>
    </row>
    <row r="129" spans="2:65" s="1" customFormat="1" ht="16.5" customHeight="1">
      <c r="B129" s="125"/>
      <c r="C129" s="126" t="s">
        <v>305</v>
      </c>
      <c r="D129" s="126" t="s">
        <v>156</v>
      </c>
      <c r="E129" s="127" t="s">
        <v>2771</v>
      </c>
      <c r="F129" s="128" t="s">
        <v>618</v>
      </c>
      <c r="G129" s="129" t="s">
        <v>159</v>
      </c>
      <c r="H129" s="130">
        <v>16</v>
      </c>
      <c r="I129" s="131">
        <v>34.245420000000003</v>
      </c>
      <c r="J129" s="132">
        <f t="shared" si="10"/>
        <v>547.92999999999995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547.92999999999995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547.92999999999995</v>
      </c>
      <c r="BL129" s="15" t="s">
        <v>161</v>
      </c>
      <c r="BM129" s="138" t="s">
        <v>557</v>
      </c>
    </row>
    <row r="130" spans="2:65" s="1" customFormat="1" ht="16.5" customHeight="1">
      <c r="B130" s="125"/>
      <c r="C130" s="126" t="s">
        <v>308</v>
      </c>
      <c r="D130" s="126" t="s">
        <v>156</v>
      </c>
      <c r="E130" s="127" t="s">
        <v>2772</v>
      </c>
      <c r="F130" s="128" t="s">
        <v>2773</v>
      </c>
      <c r="G130" s="129" t="s">
        <v>159</v>
      </c>
      <c r="H130" s="130">
        <v>11</v>
      </c>
      <c r="I130" s="131">
        <v>86.335012499999991</v>
      </c>
      <c r="J130" s="132">
        <f t="shared" si="10"/>
        <v>949.69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949.69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949.69</v>
      </c>
      <c r="BL130" s="15" t="s">
        <v>161</v>
      </c>
      <c r="BM130" s="138" t="s">
        <v>352</v>
      </c>
    </row>
    <row r="131" spans="2:65" s="1" customFormat="1" ht="16.5" customHeight="1">
      <c r="B131" s="125"/>
      <c r="C131" s="126" t="s">
        <v>311</v>
      </c>
      <c r="D131" s="126" t="s">
        <v>156</v>
      </c>
      <c r="E131" s="127" t="s">
        <v>2774</v>
      </c>
      <c r="F131" s="128" t="s">
        <v>630</v>
      </c>
      <c r="G131" s="129" t="s">
        <v>159</v>
      </c>
      <c r="H131" s="130">
        <v>17</v>
      </c>
      <c r="I131" s="131">
        <v>211.917585</v>
      </c>
      <c r="J131" s="132">
        <f t="shared" si="10"/>
        <v>3602.6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3602.6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3602.6</v>
      </c>
      <c r="BL131" s="15" t="s">
        <v>161</v>
      </c>
      <c r="BM131" s="138" t="s">
        <v>356</v>
      </c>
    </row>
    <row r="132" spans="2:65" s="1" customFormat="1" ht="16.5" customHeight="1">
      <c r="B132" s="125"/>
      <c r="C132" s="126" t="s">
        <v>314</v>
      </c>
      <c r="D132" s="126" t="s">
        <v>156</v>
      </c>
      <c r="E132" s="127" t="s">
        <v>2775</v>
      </c>
      <c r="F132" s="128" t="s">
        <v>637</v>
      </c>
      <c r="G132" s="129" t="s">
        <v>159</v>
      </c>
      <c r="H132" s="130">
        <v>20</v>
      </c>
      <c r="I132" s="131">
        <v>15.679785000000001</v>
      </c>
      <c r="J132" s="132">
        <f t="shared" si="10"/>
        <v>313.60000000000002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313.60000000000002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313.60000000000002</v>
      </c>
      <c r="BL132" s="15" t="s">
        <v>161</v>
      </c>
      <c r="BM132" s="138" t="s">
        <v>361</v>
      </c>
    </row>
    <row r="133" spans="2:65" s="1" customFormat="1" ht="16.5" customHeight="1">
      <c r="B133" s="125"/>
      <c r="C133" s="126" t="s">
        <v>317</v>
      </c>
      <c r="D133" s="126" t="s">
        <v>156</v>
      </c>
      <c r="E133" s="127" t="s">
        <v>2776</v>
      </c>
      <c r="F133" s="128" t="s">
        <v>641</v>
      </c>
      <c r="G133" s="129" t="s">
        <v>159</v>
      </c>
      <c r="H133" s="130">
        <v>20</v>
      </c>
      <c r="I133" s="131">
        <v>14.852507999999998</v>
      </c>
      <c r="J133" s="132">
        <f t="shared" si="10"/>
        <v>297.05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297.05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297.05</v>
      </c>
      <c r="BL133" s="15" t="s">
        <v>161</v>
      </c>
      <c r="BM133" s="138" t="s">
        <v>365</v>
      </c>
    </row>
    <row r="134" spans="2:65" s="1" customFormat="1" ht="16.5" customHeight="1">
      <c r="B134" s="125"/>
      <c r="C134" s="126" t="s">
        <v>320</v>
      </c>
      <c r="D134" s="126" t="s">
        <v>156</v>
      </c>
      <c r="E134" s="127" t="s">
        <v>2777</v>
      </c>
      <c r="F134" s="128" t="s">
        <v>2029</v>
      </c>
      <c r="G134" s="129" t="s">
        <v>159</v>
      </c>
      <c r="H134" s="130">
        <v>9</v>
      </c>
      <c r="I134" s="131">
        <v>24.472007999999999</v>
      </c>
      <c r="J134" s="132">
        <f t="shared" si="10"/>
        <v>220.25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220.25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220.25</v>
      </c>
      <c r="BL134" s="15" t="s">
        <v>161</v>
      </c>
      <c r="BM134" s="138" t="s">
        <v>578</v>
      </c>
    </row>
    <row r="135" spans="2:65" s="1" customFormat="1" ht="16.5" customHeight="1">
      <c r="B135" s="125"/>
      <c r="C135" s="126" t="s">
        <v>326</v>
      </c>
      <c r="D135" s="126" t="s">
        <v>156</v>
      </c>
      <c r="E135" s="127" t="s">
        <v>2778</v>
      </c>
      <c r="F135" s="128" t="s">
        <v>2779</v>
      </c>
      <c r="G135" s="129" t="s">
        <v>159</v>
      </c>
      <c r="H135" s="130">
        <v>3</v>
      </c>
      <c r="I135" s="131">
        <v>24.472007999999999</v>
      </c>
      <c r="J135" s="132">
        <f t="shared" si="10"/>
        <v>73.42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73.42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73.42</v>
      </c>
      <c r="BL135" s="15" t="s">
        <v>161</v>
      </c>
      <c r="BM135" s="138" t="s">
        <v>582</v>
      </c>
    </row>
    <row r="136" spans="2:65" s="1" customFormat="1" ht="16.5" customHeight="1">
      <c r="B136" s="125"/>
      <c r="C136" s="126" t="s">
        <v>323</v>
      </c>
      <c r="D136" s="126" t="s">
        <v>156</v>
      </c>
      <c r="E136" s="127" t="s">
        <v>2780</v>
      </c>
      <c r="F136" s="128" t="s">
        <v>2031</v>
      </c>
      <c r="G136" s="129" t="s">
        <v>159</v>
      </c>
      <c r="H136" s="130">
        <v>3</v>
      </c>
      <c r="I136" s="131">
        <v>99.369434999999996</v>
      </c>
      <c r="J136" s="132">
        <f t="shared" si="10"/>
        <v>298.11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298.11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298.11</v>
      </c>
      <c r="BL136" s="15" t="s">
        <v>161</v>
      </c>
      <c r="BM136" s="138" t="s">
        <v>585</v>
      </c>
    </row>
    <row r="137" spans="2:65" s="1" customFormat="1" ht="16.5" customHeight="1">
      <c r="B137" s="125"/>
      <c r="C137" s="126" t="s">
        <v>334</v>
      </c>
      <c r="D137" s="126" t="s">
        <v>156</v>
      </c>
      <c r="E137" s="127" t="s">
        <v>2781</v>
      </c>
      <c r="F137" s="128" t="s">
        <v>662</v>
      </c>
      <c r="G137" s="129" t="s">
        <v>159</v>
      </c>
      <c r="H137" s="130">
        <v>3</v>
      </c>
      <c r="I137" s="131">
        <v>16.333911000000001</v>
      </c>
      <c r="J137" s="132">
        <f t="shared" si="10"/>
        <v>49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49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49</v>
      </c>
      <c r="BL137" s="15" t="s">
        <v>161</v>
      </c>
      <c r="BM137" s="138" t="s">
        <v>589</v>
      </c>
    </row>
    <row r="138" spans="2:65" s="1" customFormat="1" ht="16.5" customHeight="1">
      <c r="B138" s="125"/>
      <c r="C138" s="126" t="s">
        <v>338</v>
      </c>
      <c r="D138" s="126" t="s">
        <v>156</v>
      </c>
      <c r="E138" s="127" t="s">
        <v>2782</v>
      </c>
      <c r="F138" s="128" t="s">
        <v>2783</v>
      </c>
      <c r="G138" s="129" t="s">
        <v>159</v>
      </c>
      <c r="H138" s="130">
        <v>1</v>
      </c>
      <c r="I138" s="131">
        <v>16.333911000000001</v>
      </c>
      <c r="J138" s="132">
        <f t="shared" si="10"/>
        <v>16.329999999999998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14"/>
        <v>16.329999999999998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5" t="s">
        <v>79</v>
      </c>
      <c r="BK138" s="139">
        <f t="shared" si="19"/>
        <v>16.329999999999998</v>
      </c>
      <c r="BL138" s="15" t="s">
        <v>161</v>
      </c>
      <c r="BM138" s="138" t="s">
        <v>592</v>
      </c>
    </row>
    <row r="139" spans="2:65" s="1" customFormat="1" ht="16.5" customHeight="1">
      <c r="B139" s="125"/>
      <c r="C139" s="126" t="s">
        <v>343</v>
      </c>
      <c r="D139" s="126" t="s">
        <v>156</v>
      </c>
      <c r="E139" s="127" t="s">
        <v>2784</v>
      </c>
      <c r="F139" s="128" t="s">
        <v>666</v>
      </c>
      <c r="G139" s="129" t="s">
        <v>159</v>
      </c>
      <c r="H139" s="130">
        <v>1</v>
      </c>
      <c r="I139" s="131">
        <v>62.680661999999998</v>
      </c>
      <c r="J139" s="132">
        <f t="shared" si="10"/>
        <v>62.68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14"/>
        <v>62.68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5" t="s">
        <v>79</v>
      </c>
      <c r="BK139" s="139">
        <f t="shared" si="19"/>
        <v>62.68</v>
      </c>
      <c r="BL139" s="15" t="s">
        <v>161</v>
      </c>
      <c r="BM139" s="138" t="s">
        <v>377</v>
      </c>
    </row>
    <row r="140" spans="2:65" s="1" customFormat="1" ht="16.5" customHeight="1">
      <c r="B140" s="125"/>
      <c r="C140" s="126" t="s">
        <v>349</v>
      </c>
      <c r="D140" s="126" t="s">
        <v>156</v>
      </c>
      <c r="E140" s="127" t="s">
        <v>2785</v>
      </c>
      <c r="F140" s="128" t="s">
        <v>669</v>
      </c>
      <c r="G140" s="129" t="s">
        <v>159</v>
      </c>
      <c r="H140" s="130">
        <v>15</v>
      </c>
      <c r="I140" s="131">
        <v>16.333911000000001</v>
      </c>
      <c r="J140" s="132">
        <f t="shared" si="10"/>
        <v>245.01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14"/>
        <v>245.01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5" t="s">
        <v>79</v>
      </c>
      <c r="BK140" s="139">
        <f t="shared" si="19"/>
        <v>245.01</v>
      </c>
      <c r="BL140" s="15" t="s">
        <v>161</v>
      </c>
      <c r="BM140" s="138" t="s">
        <v>385</v>
      </c>
    </row>
    <row r="141" spans="2:65" s="1" customFormat="1" ht="16.5" customHeight="1">
      <c r="B141" s="125"/>
      <c r="C141" s="126" t="s">
        <v>353</v>
      </c>
      <c r="D141" s="126" t="s">
        <v>156</v>
      </c>
      <c r="E141" s="127" t="s">
        <v>2786</v>
      </c>
      <c r="F141" s="128" t="s">
        <v>676</v>
      </c>
      <c r="G141" s="129" t="s">
        <v>159</v>
      </c>
      <c r="H141" s="130">
        <v>5</v>
      </c>
      <c r="I141" s="131">
        <v>62.680661999999998</v>
      </c>
      <c r="J141" s="132">
        <f t="shared" si="10"/>
        <v>313.39999999999998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14"/>
        <v>313.39999999999998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5" t="s">
        <v>79</v>
      </c>
      <c r="BK141" s="139">
        <f t="shared" si="19"/>
        <v>313.39999999999998</v>
      </c>
      <c r="BL141" s="15" t="s">
        <v>161</v>
      </c>
      <c r="BM141" s="138" t="s">
        <v>605</v>
      </c>
    </row>
    <row r="142" spans="2:65" s="1" customFormat="1" ht="16.5" customHeight="1">
      <c r="B142" s="125"/>
      <c r="C142" s="126" t="s">
        <v>357</v>
      </c>
      <c r="D142" s="126" t="s">
        <v>156</v>
      </c>
      <c r="E142" s="127" t="s">
        <v>2787</v>
      </c>
      <c r="F142" s="128" t="s">
        <v>680</v>
      </c>
      <c r="G142" s="129" t="s">
        <v>159</v>
      </c>
      <c r="H142" s="130">
        <v>50</v>
      </c>
      <c r="I142" s="131">
        <v>16.333911000000001</v>
      </c>
      <c r="J142" s="132">
        <f t="shared" si="10"/>
        <v>816.7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14"/>
        <v>816.7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5" t="s">
        <v>79</v>
      </c>
      <c r="BK142" s="139">
        <f t="shared" si="19"/>
        <v>816.7</v>
      </c>
      <c r="BL142" s="15" t="s">
        <v>161</v>
      </c>
      <c r="BM142" s="138" t="s">
        <v>392</v>
      </c>
    </row>
    <row r="143" spans="2:65" s="1" customFormat="1" ht="16.5" customHeight="1">
      <c r="B143" s="125"/>
      <c r="C143" s="126" t="s">
        <v>362</v>
      </c>
      <c r="D143" s="126" t="s">
        <v>156</v>
      </c>
      <c r="E143" s="127" t="s">
        <v>2788</v>
      </c>
      <c r="F143" s="128" t="s">
        <v>683</v>
      </c>
      <c r="G143" s="129" t="s">
        <v>159</v>
      </c>
      <c r="H143" s="130">
        <v>2</v>
      </c>
      <c r="I143" s="131">
        <v>16.333911000000001</v>
      </c>
      <c r="J143" s="132">
        <f t="shared" si="10"/>
        <v>32.67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14"/>
        <v>32.67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5" t="s">
        <v>79</v>
      </c>
      <c r="BK143" s="139">
        <f t="shared" si="19"/>
        <v>32.67</v>
      </c>
      <c r="BL143" s="15" t="s">
        <v>161</v>
      </c>
      <c r="BM143" s="138" t="s">
        <v>396</v>
      </c>
    </row>
    <row r="144" spans="2:65" s="1" customFormat="1" ht="16.5" customHeight="1">
      <c r="B144" s="125"/>
      <c r="C144" s="126" t="s">
        <v>366</v>
      </c>
      <c r="D144" s="126" t="s">
        <v>156</v>
      </c>
      <c r="E144" s="127" t="s">
        <v>2789</v>
      </c>
      <c r="F144" s="128" t="s">
        <v>687</v>
      </c>
      <c r="G144" s="129" t="s">
        <v>159</v>
      </c>
      <c r="H144" s="130">
        <v>6</v>
      </c>
      <c r="I144" s="131">
        <v>62.680661999999998</v>
      </c>
      <c r="J144" s="132">
        <f t="shared" si="10"/>
        <v>376.08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14"/>
        <v>376.08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5" t="s">
        <v>79</v>
      </c>
      <c r="BK144" s="139">
        <f t="shared" si="19"/>
        <v>376.08</v>
      </c>
      <c r="BL144" s="15" t="s">
        <v>161</v>
      </c>
      <c r="BM144" s="138" t="s">
        <v>615</v>
      </c>
    </row>
    <row r="145" spans="2:65" s="1" customFormat="1" ht="16.5" customHeight="1">
      <c r="B145" s="125"/>
      <c r="C145" s="126" t="s">
        <v>370</v>
      </c>
      <c r="D145" s="126" t="s">
        <v>156</v>
      </c>
      <c r="E145" s="127" t="s">
        <v>2790</v>
      </c>
      <c r="F145" s="128" t="s">
        <v>2791</v>
      </c>
      <c r="G145" s="129" t="s">
        <v>159</v>
      </c>
      <c r="H145" s="130">
        <v>1</v>
      </c>
      <c r="I145" s="131">
        <v>34.024171499999994</v>
      </c>
      <c r="J145" s="132">
        <f t="shared" si="10"/>
        <v>34.020000000000003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14"/>
        <v>34.020000000000003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5" t="s">
        <v>79</v>
      </c>
      <c r="BK145" s="139">
        <f t="shared" si="19"/>
        <v>34.020000000000003</v>
      </c>
      <c r="BL145" s="15" t="s">
        <v>161</v>
      </c>
      <c r="BM145" s="138" t="s">
        <v>619</v>
      </c>
    </row>
    <row r="146" spans="2:65" s="1" customFormat="1" ht="16.5" customHeight="1">
      <c r="B146" s="125"/>
      <c r="C146" s="126" t="s">
        <v>374</v>
      </c>
      <c r="D146" s="126" t="s">
        <v>156</v>
      </c>
      <c r="E146" s="127" t="s">
        <v>2792</v>
      </c>
      <c r="F146" s="128" t="s">
        <v>2793</v>
      </c>
      <c r="G146" s="129" t="s">
        <v>159</v>
      </c>
      <c r="H146" s="130">
        <v>1</v>
      </c>
      <c r="I146" s="131">
        <v>34.024171499999994</v>
      </c>
      <c r="J146" s="132">
        <f t="shared" si="10"/>
        <v>34.020000000000003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14"/>
        <v>34.020000000000003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5" t="s">
        <v>79</v>
      </c>
      <c r="BK146" s="139">
        <f t="shared" si="19"/>
        <v>34.020000000000003</v>
      </c>
      <c r="BL146" s="15" t="s">
        <v>161</v>
      </c>
      <c r="BM146" s="138" t="s">
        <v>623</v>
      </c>
    </row>
    <row r="147" spans="2:65" s="1" customFormat="1" ht="16.5" customHeight="1">
      <c r="B147" s="125"/>
      <c r="C147" s="126" t="s">
        <v>378</v>
      </c>
      <c r="D147" s="126" t="s">
        <v>156</v>
      </c>
      <c r="E147" s="127" t="s">
        <v>2794</v>
      </c>
      <c r="F147" s="128" t="s">
        <v>163</v>
      </c>
      <c r="G147" s="129" t="s">
        <v>164</v>
      </c>
      <c r="H147" s="130">
        <v>1</v>
      </c>
      <c r="I147" s="131">
        <v>63103.92</v>
      </c>
      <c r="J147" s="132">
        <f t="shared" si="10"/>
        <v>63103.92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11"/>
        <v>0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14"/>
        <v>63103.92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5" t="s">
        <v>79</v>
      </c>
      <c r="BK147" s="139">
        <f t="shared" si="19"/>
        <v>63103.92</v>
      </c>
      <c r="BL147" s="15" t="s">
        <v>161</v>
      </c>
      <c r="BM147" s="138" t="s">
        <v>627</v>
      </c>
    </row>
    <row r="148" spans="2:65" s="11" customFormat="1" ht="22.9" customHeight="1">
      <c r="B148" s="113"/>
      <c r="D148" s="114" t="s">
        <v>70</v>
      </c>
      <c r="E148" s="123" t="s">
        <v>711</v>
      </c>
      <c r="F148" s="123" t="s">
        <v>2795</v>
      </c>
      <c r="I148" s="116"/>
      <c r="J148" s="124">
        <f>BK148</f>
        <v>242507.63</v>
      </c>
      <c r="L148" s="113"/>
      <c r="M148" s="118"/>
      <c r="P148" s="119">
        <f>SUM(P149:P158)</f>
        <v>0</v>
      </c>
      <c r="R148" s="119">
        <f>SUM(R149:R158)</f>
        <v>0</v>
      </c>
      <c r="T148" s="120">
        <f>SUM(T149:T158)</f>
        <v>0</v>
      </c>
      <c r="AR148" s="114" t="s">
        <v>79</v>
      </c>
      <c r="AT148" s="121" t="s">
        <v>70</v>
      </c>
      <c r="AU148" s="121" t="s">
        <v>79</v>
      </c>
      <c r="AY148" s="114" t="s">
        <v>153</v>
      </c>
      <c r="BK148" s="122">
        <f>SUM(BK149:BK158)</f>
        <v>242507.63</v>
      </c>
    </row>
    <row r="149" spans="2:65" s="1" customFormat="1" ht="16.5" customHeight="1">
      <c r="B149" s="125"/>
      <c r="C149" s="126" t="s">
        <v>382</v>
      </c>
      <c r="D149" s="126" t="s">
        <v>156</v>
      </c>
      <c r="E149" s="127" t="s">
        <v>2796</v>
      </c>
      <c r="F149" s="128" t="s">
        <v>2613</v>
      </c>
      <c r="G149" s="129" t="s">
        <v>159</v>
      </c>
      <c r="H149" s="130">
        <v>1</v>
      </c>
      <c r="I149" s="131">
        <v>12335.373435</v>
      </c>
      <c r="J149" s="132">
        <f t="shared" ref="J149:J158" si="20">ROUND(I149*H149,2)</f>
        <v>12335.37</v>
      </c>
      <c r="K149" s="128" t="s">
        <v>3</v>
      </c>
      <c r="L149" s="133"/>
      <c r="M149" s="134" t="s">
        <v>3</v>
      </c>
      <c r="N149" s="135" t="s">
        <v>42</v>
      </c>
      <c r="P149" s="136">
        <f t="shared" ref="P149:P158" si="21">O149*H149</f>
        <v>0</v>
      </c>
      <c r="Q149" s="136">
        <v>0</v>
      </c>
      <c r="R149" s="136">
        <f t="shared" ref="R149:R158" si="22">Q149*H149</f>
        <v>0</v>
      </c>
      <c r="S149" s="136">
        <v>0</v>
      </c>
      <c r="T149" s="137">
        <f t="shared" ref="T149:T158" si="23">S149*H149</f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ref="BE149:BE158" si="24">IF(N149="základní",J149,0)</f>
        <v>12335.37</v>
      </c>
      <c r="BF149" s="139">
        <f t="shared" ref="BF149:BF158" si="25">IF(N149="snížená",J149,0)</f>
        <v>0</v>
      </c>
      <c r="BG149" s="139">
        <f t="shared" ref="BG149:BG158" si="26">IF(N149="zákl. přenesená",J149,0)</f>
        <v>0</v>
      </c>
      <c r="BH149" s="139">
        <f t="shared" ref="BH149:BH158" si="27">IF(N149="sníž. přenesená",J149,0)</f>
        <v>0</v>
      </c>
      <c r="BI149" s="139">
        <f t="shared" ref="BI149:BI158" si="28">IF(N149="nulová",J149,0)</f>
        <v>0</v>
      </c>
      <c r="BJ149" s="15" t="s">
        <v>79</v>
      </c>
      <c r="BK149" s="139">
        <f t="shared" ref="BK149:BK158" si="29">ROUND(I149*H149,2)</f>
        <v>12335.37</v>
      </c>
      <c r="BL149" s="15" t="s">
        <v>161</v>
      </c>
      <c r="BM149" s="138" t="s">
        <v>631</v>
      </c>
    </row>
    <row r="150" spans="2:65" s="1" customFormat="1" ht="37.9" customHeight="1">
      <c r="B150" s="125"/>
      <c r="C150" s="126" t="s">
        <v>386</v>
      </c>
      <c r="D150" s="126" t="s">
        <v>156</v>
      </c>
      <c r="E150" s="127" t="s">
        <v>2797</v>
      </c>
      <c r="F150" s="128" t="s">
        <v>2798</v>
      </c>
      <c r="G150" s="129" t="s">
        <v>159</v>
      </c>
      <c r="H150" s="130">
        <v>1</v>
      </c>
      <c r="I150" s="131">
        <v>97562.411924999993</v>
      </c>
      <c r="J150" s="132">
        <f t="shared" si="20"/>
        <v>97562.41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97562.41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97562.41</v>
      </c>
      <c r="BL150" s="15" t="s">
        <v>161</v>
      </c>
      <c r="BM150" s="138" t="s">
        <v>2799</v>
      </c>
    </row>
    <row r="151" spans="2:65" s="1" customFormat="1" ht="16.5" customHeight="1">
      <c r="B151" s="125"/>
      <c r="C151" s="126" t="s">
        <v>328</v>
      </c>
      <c r="D151" s="126" t="s">
        <v>156</v>
      </c>
      <c r="E151" s="127" t="s">
        <v>2800</v>
      </c>
      <c r="F151" s="128" t="s">
        <v>172</v>
      </c>
      <c r="G151" s="129" t="s">
        <v>159</v>
      </c>
      <c r="H151" s="130">
        <v>1</v>
      </c>
      <c r="I151" s="131">
        <v>6471.3716390399995</v>
      </c>
      <c r="J151" s="132">
        <f t="shared" si="20"/>
        <v>6471.37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6471.37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6471.37</v>
      </c>
      <c r="BL151" s="15" t="s">
        <v>161</v>
      </c>
      <c r="BM151" s="138" t="s">
        <v>2801</v>
      </c>
    </row>
    <row r="152" spans="2:65" s="1" customFormat="1" ht="16.5" customHeight="1">
      <c r="B152" s="125"/>
      <c r="C152" s="126" t="s">
        <v>393</v>
      </c>
      <c r="D152" s="126" t="s">
        <v>156</v>
      </c>
      <c r="E152" s="127" t="s">
        <v>2802</v>
      </c>
      <c r="F152" s="128" t="s">
        <v>747</v>
      </c>
      <c r="G152" s="129" t="s">
        <v>159</v>
      </c>
      <c r="H152" s="130">
        <v>1</v>
      </c>
      <c r="I152" s="131">
        <v>744.54930000000002</v>
      </c>
      <c r="J152" s="132">
        <f t="shared" si="20"/>
        <v>744.55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744.55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744.55</v>
      </c>
      <c r="BL152" s="15" t="s">
        <v>161</v>
      </c>
      <c r="BM152" s="138" t="s">
        <v>2803</v>
      </c>
    </row>
    <row r="153" spans="2:65" s="1" customFormat="1" ht="16.5" customHeight="1">
      <c r="B153" s="125"/>
      <c r="C153" s="126" t="s">
        <v>333</v>
      </c>
      <c r="D153" s="126" t="s">
        <v>156</v>
      </c>
      <c r="E153" s="127" t="s">
        <v>2804</v>
      </c>
      <c r="F153" s="128" t="s">
        <v>727</v>
      </c>
      <c r="G153" s="129" t="s">
        <v>159</v>
      </c>
      <c r="H153" s="130">
        <v>2</v>
      </c>
      <c r="I153" s="131">
        <v>2313.4897499999997</v>
      </c>
      <c r="J153" s="132">
        <f t="shared" si="20"/>
        <v>4626.9799999999996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4626.9799999999996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4626.9799999999996</v>
      </c>
      <c r="BL153" s="15" t="s">
        <v>161</v>
      </c>
      <c r="BM153" s="138" t="s">
        <v>2805</v>
      </c>
    </row>
    <row r="154" spans="2:65" s="1" customFormat="1" ht="16.5" customHeight="1">
      <c r="B154" s="125"/>
      <c r="C154" s="126" t="s">
        <v>579</v>
      </c>
      <c r="D154" s="126" t="s">
        <v>156</v>
      </c>
      <c r="E154" s="127" t="s">
        <v>2806</v>
      </c>
      <c r="F154" s="128" t="s">
        <v>730</v>
      </c>
      <c r="G154" s="129" t="s">
        <v>159</v>
      </c>
      <c r="H154" s="130">
        <v>1</v>
      </c>
      <c r="I154" s="131">
        <v>2607.84645</v>
      </c>
      <c r="J154" s="132">
        <f t="shared" si="20"/>
        <v>2607.85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2607.85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2607.85</v>
      </c>
      <c r="BL154" s="15" t="s">
        <v>161</v>
      </c>
      <c r="BM154" s="138" t="s">
        <v>2807</v>
      </c>
    </row>
    <row r="155" spans="2:65" s="1" customFormat="1" ht="16.5" customHeight="1">
      <c r="B155" s="125"/>
      <c r="C155" s="126" t="s">
        <v>337</v>
      </c>
      <c r="D155" s="126" t="s">
        <v>156</v>
      </c>
      <c r="E155" s="127" t="s">
        <v>2808</v>
      </c>
      <c r="F155" s="128" t="s">
        <v>737</v>
      </c>
      <c r="G155" s="129" t="s">
        <v>159</v>
      </c>
      <c r="H155" s="130">
        <v>1</v>
      </c>
      <c r="I155" s="131">
        <v>601.21875</v>
      </c>
      <c r="J155" s="132">
        <f t="shared" si="20"/>
        <v>601.22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601.22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601.22</v>
      </c>
      <c r="BL155" s="15" t="s">
        <v>161</v>
      </c>
      <c r="BM155" s="138" t="s">
        <v>2809</v>
      </c>
    </row>
    <row r="156" spans="2:65" s="1" customFormat="1" ht="16.5" customHeight="1">
      <c r="B156" s="125"/>
      <c r="C156" s="126" t="s">
        <v>586</v>
      </c>
      <c r="D156" s="126" t="s">
        <v>156</v>
      </c>
      <c r="E156" s="127" t="s">
        <v>2810</v>
      </c>
      <c r="F156" s="128" t="s">
        <v>734</v>
      </c>
      <c r="G156" s="129" t="s">
        <v>159</v>
      </c>
      <c r="H156" s="130">
        <v>1</v>
      </c>
      <c r="I156" s="131">
        <v>4381.6822499999998</v>
      </c>
      <c r="J156" s="132">
        <f t="shared" si="20"/>
        <v>4381.68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4381.68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4381.68</v>
      </c>
      <c r="BL156" s="15" t="s">
        <v>161</v>
      </c>
      <c r="BM156" s="138" t="s">
        <v>2811</v>
      </c>
    </row>
    <row r="157" spans="2:65" s="1" customFormat="1" ht="16.5" customHeight="1">
      <c r="B157" s="125"/>
      <c r="C157" s="126" t="s">
        <v>340</v>
      </c>
      <c r="D157" s="126" t="s">
        <v>156</v>
      </c>
      <c r="E157" s="127" t="s">
        <v>2812</v>
      </c>
      <c r="F157" s="128" t="s">
        <v>741</v>
      </c>
      <c r="G157" s="129" t="s">
        <v>159</v>
      </c>
      <c r="H157" s="130">
        <v>1</v>
      </c>
      <c r="I157" s="131">
        <v>1362.0153855000001</v>
      </c>
      <c r="J157" s="132">
        <f t="shared" si="20"/>
        <v>1362.02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1362.02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1362.02</v>
      </c>
      <c r="BL157" s="15" t="s">
        <v>161</v>
      </c>
      <c r="BM157" s="138" t="s">
        <v>2813</v>
      </c>
    </row>
    <row r="158" spans="2:65" s="1" customFormat="1" ht="37.9" customHeight="1">
      <c r="B158" s="125"/>
      <c r="C158" s="126" t="s">
        <v>593</v>
      </c>
      <c r="D158" s="126" t="s">
        <v>156</v>
      </c>
      <c r="E158" s="127" t="s">
        <v>2814</v>
      </c>
      <c r="F158" s="128" t="s">
        <v>2815</v>
      </c>
      <c r="G158" s="129" t="s">
        <v>159</v>
      </c>
      <c r="H158" s="130">
        <v>1</v>
      </c>
      <c r="I158" s="131">
        <v>111814.18214999999</v>
      </c>
      <c r="J158" s="132">
        <f t="shared" si="20"/>
        <v>111814.18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111814.18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111814.18</v>
      </c>
      <c r="BL158" s="15" t="s">
        <v>161</v>
      </c>
      <c r="BM158" s="138" t="s">
        <v>656</v>
      </c>
    </row>
    <row r="159" spans="2:65" s="11" customFormat="1" ht="22.9" customHeight="1">
      <c r="B159" s="113"/>
      <c r="D159" s="114" t="s">
        <v>70</v>
      </c>
      <c r="E159" s="123" t="s">
        <v>774</v>
      </c>
      <c r="F159" s="123" t="s">
        <v>775</v>
      </c>
      <c r="I159" s="116"/>
      <c r="J159" s="124">
        <f>BK159</f>
        <v>1156.26</v>
      </c>
      <c r="L159" s="113"/>
      <c r="M159" s="118"/>
      <c r="P159" s="119">
        <f>P160</f>
        <v>0</v>
      </c>
      <c r="R159" s="119">
        <f>R160</f>
        <v>0</v>
      </c>
      <c r="T159" s="120">
        <f>T160</f>
        <v>0</v>
      </c>
      <c r="AR159" s="114" t="s">
        <v>79</v>
      </c>
      <c r="AT159" s="121" t="s">
        <v>70</v>
      </c>
      <c r="AU159" s="121" t="s">
        <v>79</v>
      </c>
      <c r="AY159" s="114" t="s">
        <v>153</v>
      </c>
      <c r="BK159" s="122">
        <f>BK160</f>
        <v>1156.26</v>
      </c>
    </row>
    <row r="160" spans="2:65" s="1" customFormat="1" ht="16.5" customHeight="1">
      <c r="B160" s="125"/>
      <c r="C160" s="126" t="s">
        <v>596</v>
      </c>
      <c r="D160" s="126" t="s">
        <v>156</v>
      </c>
      <c r="E160" s="127" t="s">
        <v>2816</v>
      </c>
      <c r="F160" s="128" t="s">
        <v>778</v>
      </c>
      <c r="G160" s="129" t="s">
        <v>159</v>
      </c>
      <c r="H160" s="130">
        <v>1</v>
      </c>
      <c r="I160" s="131">
        <v>1156.2638999999999</v>
      </c>
      <c r="J160" s="132">
        <f>ROUND(I160*H160,2)</f>
        <v>1156.26</v>
      </c>
      <c r="K160" s="128" t="s">
        <v>3</v>
      </c>
      <c r="L160" s="133"/>
      <c r="M160" s="134" t="s">
        <v>3</v>
      </c>
      <c r="N160" s="135" t="s">
        <v>42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>IF(N160="základní",J160,0)</f>
        <v>1156.26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79</v>
      </c>
      <c r="BK160" s="139">
        <f>ROUND(I160*H160,2)</f>
        <v>1156.26</v>
      </c>
      <c r="BL160" s="15" t="s">
        <v>161</v>
      </c>
      <c r="BM160" s="138" t="s">
        <v>660</v>
      </c>
    </row>
    <row r="161" spans="2:65" s="11" customFormat="1" ht="22.9" customHeight="1">
      <c r="B161" s="113"/>
      <c r="D161" s="114" t="s">
        <v>70</v>
      </c>
      <c r="E161" s="123" t="s">
        <v>303</v>
      </c>
      <c r="F161" s="123" t="s">
        <v>304</v>
      </c>
      <c r="I161" s="116"/>
      <c r="J161" s="124">
        <f>BK161</f>
        <v>54007.820000000007</v>
      </c>
      <c r="L161" s="113"/>
      <c r="M161" s="118"/>
      <c r="P161" s="119">
        <f>SUM(P162:P180)</f>
        <v>0</v>
      </c>
      <c r="R161" s="119">
        <f>SUM(R162:R180)</f>
        <v>0</v>
      </c>
      <c r="T161" s="120">
        <f>SUM(T162:T180)</f>
        <v>0</v>
      </c>
      <c r="AR161" s="114" t="s">
        <v>79</v>
      </c>
      <c r="AT161" s="121" t="s">
        <v>70</v>
      </c>
      <c r="AU161" s="121" t="s">
        <v>79</v>
      </c>
      <c r="AY161" s="114" t="s">
        <v>153</v>
      </c>
      <c r="BK161" s="122">
        <f>SUM(BK162:BK180)</f>
        <v>54007.820000000007</v>
      </c>
    </row>
    <row r="162" spans="2:65" s="1" customFormat="1" ht="16.5" customHeight="1">
      <c r="B162" s="125"/>
      <c r="C162" s="126" t="s">
        <v>599</v>
      </c>
      <c r="D162" s="126" t="s">
        <v>156</v>
      </c>
      <c r="E162" s="127" t="s">
        <v>2817</v>
      </c>
      <c r="F162" s="128" t="s">
        <v>2818</v>
      </c>
      <c r="G162" s="129" t="s">
        <v>360</v>
      </c>
      <c r="H162" s="130">
        <v>40</v>
      </c>
      <c r="I162" s="131">
        <v>543.53060849999997</v>
      </c>
      <c r="J162" s="132">
        <f>ROUND(I162*H162,2)</f>
        <v>21741.22</v>
      </c>
      <c r="K162" s="128" t="s">
        <v>3</v>
      </c>
      <c r="L162" s="133"/>
      <c r="M162" s="134" t="s">
        <v>3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>IF(N162="základní",J162,0)</f>
        <v>21741.22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79</v>
      </c>
      <c r="BK162" s="139">
        <f>ROUND(I162*H162,2)</f>
        <v>21741.22</v>
      </c>
      <c r="BL162" s="15" t="s">
        <v>161</v>
      </c>
      <c r="BM162" s="138" t="s">
        <v>663</v>
      </c>
    </row>
    <row r="163" spans="2:65" s="12" customFormat="1">
      <c r="B163" s="154"/>
      <c r="D163" s="155" t="s">
        <v>800</v>
      </c>
      <c r="E163" s="156" t="s">
        <v>3</v>
      </c>
      <c r="F163" s="157" t="s">
        <v>308</v>
      </c>
      <c r="H163" s="158">
        <v>40</v>
      </c>
      <c r="I163" s="159"/>
      <c r="L163" s="154"/>
      <c r="M163" s="160"/>
      <c r="T163" s="161"/>
      <c r="AT163" s="156" t="s">
        <v>800</v>
      </c>
      <c r="AU163" s="156" t="s">
        <v>81</v>
      </c>
      <c r="AV163" s="12" t="s">
        <v>81</v>
      </c>
      <c r="AW163" s="12" t="s">
        <v>30</v>
      </c>
      <c r="AX163" s="12" t="s">
        <v>79</v>
      </c>
      <c r="AY163" s="156" t="s">
        <v>153</v>
      </c>
    </row>
    <row r="164" spans="2:65" s="1" customFormat="1" ht="16.5" customHeight="1">
      <c r="B164" s="125"/>
      <c r="C164" s="126" t="s">
        <v>602</v>
      </c>
      <c r="D164" s="126" t="s">
        <v>156</v>
      </c>
      <c r="E164" s="127" t="s">
        <v>2819</v>
      </c>
      <c r="F164" s="128" t="s">
        <v>2820</v>
      </c>
      <c r="G164" s="129" t="s">
        <v>360</v>
      </c>
      <c r="H164" s="130">
        <v>30</v>
      </c>
      <c r="I164" s="131">
        <v>118.1755575</v>
      </c>
      <c r="J164" s="132">
        <f>ROUND(I164*H164,2)</f>
        <v>3545.27</v>
      </c>
      <c r="K164" s="128" t="s">
        <v>3</v>
      </c>
      <c r="L164" s="133"/>
      <c r="M164" s="134" t="s">
        <v>3</v>
      </c>
      <c r="N164" s="135" t="s">
        <v>42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>IF(N164="základní",J164,0)</f>
        <v>3545.27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79</v>
      </c>
      <c r="BK164" s="139">
        <f>ROUND(I164*H164,2)</f>
        <v>3545.27</v>
      </c>
      <c r="BL164" s="15" t="s">
        <v>161</v>
      </c>
      <c r="BM164" s="138" t="s">
        <v>2821</v>
      </c>
    </row>
    <row r="165" spans="2:65" s="12" customFormat="1">
      <c r="B165" s="154"/>
      <c r="D165" s="155" t="s">
        <v>800</v>
      </c>
      <c r="E165" s="156" t="s">
        <v>3</v>
      </c>
      <c r="F165" s="157" t="s">
        <v>267</v>
      </c>
      <c r="H165" s="158">
        <v>30</v>
      </c>
      <c r="I165" s="159"/>
      <c r="L165" s="154"/>
      <c r="M165" s="160"/>
      <c r="T165" s="161"/>
      <c r="AT165" s="156" t="s">
        <v>800</v>
      </c>
      <c r="AU165" s="156" t="s">
        <v>81</v>
      </c>
      <c r="AV165" s="12" t="s">
        <v>81</v>
      </c>
      <c r="AW165" s="12" t="s">
        <v>30</v>
      </c>
      <c r="AX165" s="12" t="s">
        <v>79</v>
      </c>
      <c r="AY165" s="156" t="s">
        <v>153</v>
      </c>
    </row>
    <row r="166" spans="2:65" s="1" customFormat="1" ht="16.5" customHeight="1">
      <c r="B166" s="125"/>
      <c r="C166" s="126" t="s">
        <v>606</v>
      </c>
      <c r="D166" s="126" t="s">
        <v>156</v>
      </c>
      <c r="E166" s="127" t="s">
        <v>2822</v>
      </c>
      <c r="F166" s="128" t="s">
        <v>2427</v>
      </c>
      <c r="G166" s="129" t="s">
        <v>360</v>
      </c>
      <c r="H166" s="130">
        <v>60</v>
      </c>
      <c r="I166" s="131">
        <v>15.727882500000002</v>
      </c>
      <c r="J166" s="132">
        <f>ROUND(I166*H166,2)</f>
        <v>943.67</v>
      </c>
      <c r="K166" s="128" t="s">
        <v>3</v>
      </c>
      <c r="L166" s="133"/>
      <c r="M166" s="134" t="s">
        <v>3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>IF(N166="základní",J166,0)</f>
        <v>943.67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79</v>
      </c>
      <c r="BK166" s="139">
        <f>ROUND(I166*H166,2)</f>
        <v>943.67</v>
      </c>
      <c r="BL166" s="15" t="s">
        <v>161</v>
      </c>
      <c r="BM166" s="138" t="s">
        <v>2823</v>
      </c>
    </row>
    <row r="167" spans="2:65" s="12" customFormat="1">
      <c r="B167" s="154"/>
      <c r="D167" s="155" t="s">
        <v>800</v>
      </c>
      <c r="E167" s="156" t="s">
        <v>3</v>
      </c>
      <c r="F167" s="157" t="s">
        <v>328</v>
      </c>
      <c r="H167" s="158">
        <v>60</v>
      </c>
      <c r="I167" s="159"/>
      <c r="L167" s="154"/>
      <c r="M167" s="160"/>
      <c r="T167" s="161"/>
      <c r="AT167" s="156" t="s">
        <v>800</v>
      </c>
      <c r="AU167" s="156" t="s">
        <v>81</v>
      </c>
      <c r="AV167" s="12" t="s">
        <v>81</v>
      </c>
      <c r="AW167" s="12" t="s">
        <v>30</v>
      </c>
      <c r="AX167" s="12" t="s">
        <v>79</v>
      </c>
      <c r="AY167" s="156" t="s">
        <v>153</v>
      </c>
    </row>
    <row r="168" spans="2:65" s="1" customFormat="1" ht="16.5" customHeight="1">
      <c r="B168" s="125"/>
      <c r="C168" s="126" t="s">
        <v>609</v>
      </c>
      <c r="D168" s="126" t="s">
        <v>156</v>
      </c>
      <c r="E168" s="127" t="s">
        <v>2824</v>
      </c>
      <c r="F168" s="128" t="s">
        <v>821</v>
      </c>
      <c r="G168" s="129" t="s">
        <v>360</v>
      </c>
      <c r="H168" s="130">
        <v>40</v>
      </c>
      <c r="I168" s="131">
        <v>45.721483499999998</v>
      </c>
      <c r="J168" s="132">
        <f>ROUND(I168*H168,2)</f>
        <v>1828.86</v>
      </c>
      <c r="K168" s="128" t="s">
        <v>3</v>
      </c>
      <c r="L168" s="133"/>
      <c r="M168" s="134" t="s">
        <v>3</v>
      </c>
      <c r="N168" s="135" t="s">
        <v>42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>IF(N168="základní",J168,0)</f>
        <v>1828.86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79</v>
      </c>
      <c r="BK168" s="139">
        <f>ROUND(I168*H168,2)</f>
        <v>1828.86</v>
      </c>
      <c r="BL168" s="15" t="s">
        <v>161</v>
      </c>
      <c r="BM168" s="138" t="s">
        <v>2825</v>
      </c>
    </row>
    <row r="169" spans="2:65" s="12" customFormat="1">
      <c r="B169" s="154"/>
      <c r="D169" s="155" t="s">
        <v>800</v>
      </c>
      <c r="E169" s="156" t="s">
        <v>3</v>
      </c>
      <c r="F169" s="157" t="s">
        <v>2826</v>
      </c>
      <c r="H169" s="158">
        <v>40</v>
      </c>
      <c r="I169" s="159"/>
      <c r="L169" s="154"/>
      <c r="M169" s="160"/>
      <c r="T169" s="161"/>
      <c r="AT169" s="156" t="s">
        <v>800</v>
      </c>
      <c r="AU169" s="156" t="s">
        <v>81</v>
      </c>
      <c r="AV169" s="12" t="s">
        <v>81</v>
      </c>
      <c r="AW169" s="12" t="s">
        <v>30</v>
      </c>
      <c r="AX169" s="12" t="s">
        <v>79</v>
      </c>
      <c r="AY169" s="156" t="s">
        <v>153</v>
      </c>
    </row>
    <row r="170" spans="2:65" s="1" customFormat="1" ht="16.5" customHeight="1">
      <c r="B170" s="125"/>
      <c r="C170" s="126" t="s">
        <v>612</v>
      </c>
      <c r="D170" s="126" t="s">
        <v>156</v>
      </c>
      <c r="E170" s="127" t="s">
        <v>2827</v>
      </c>
      <c r="F170" s="128" t="s">
        <v>2828</v>
      </c>
      <c r="G170" s="129" t="s">
        <v>360</v>
      </c>
      <c r="H170" s="130">
        <v>160</v>
      </c>
      <c r="I170" s="131">
        <v>62.449793999999997</v>
      </c>
      <c r="J170" s="132">
        <f>ROUND(I170*H170,2)</f>
        <v>9991.9699999999993</v>
      </c>
      <c r="K170" s="128" t="s">
        <v>3</v>
      </c>
      <c r="L170" s="133"/>
      <c r="M170" s="134" t="s">
        <v>3</v>
      </c>
      <c r="N170" s="135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>IF(N170="základní",J170,0)</f>
        <v>9991.9699999999993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79</v>
      </c>
      <c r="BK170" s="139">
        <f>ROUND(I170*H170,2)</f>
        <v>9991.9699999999993</v>
      </c>
      <c r="BL170" s="15" t="s">
        <v>161</v>
      </c>
      <c r="BM170" s="138" t="s">
        <v>2829</v>
      </c>
    </row>
    <row r="171" spans="2:65" s="12" customFormat="1">
      <c r="B171" s="154"/>
      <c r="D171" s="155" t="s">
        <v>800</v>
      </c>
      <c r="E171" s="156" t="s">
        <v>3</v>
      </c>
      <c r="F171" s="157" t="s">
        <v>2830</v>
      </c>
      <c r="H171" s="158">
        <v>160</v>
      </c>
      <c r="I171" s="159"/>
      <c r="L171" s="154"/>
      <c r="M171" s="160"/>
      <c r="T171" s="161"/>
      <c r="AT171" s="156" t="s">
        <v>800</v>
      </c>
      <c r="AU171" s="156" t="s">
        <v>81</v>
      </c>
      <c r="AV171" s="12" t="s">
        <v>81</v>
      </c>
      <c r="AW171" s="12" t="s">
        <v>30</v>
      </c>
      <c r="AX171" s="12" t="s">
        <v>79</v>
      </c>
      <c r="AY171" s="156" t="s">
        <v>153</v>
      </c>
    </row>
    <row r="172" spans="2:65" s="1" customFormat="1" ht="16.5" customHeight="1">
      <c r="B172" s="125"/>
      <c r="C172" s="126" t="s">
        <v>616</v>
      </c>
      <c r="D172" s="126" t="s">
        <v>156</v>
      </c>
      <c r="E172" s="127" t="s">
        <v>2831</v>
      </c>
      <c r="F172" s="128" t="s">
        <v>2447</v>
      </c>
      <c r="G172" s="129" t="s">
        <v>360</v>
      </c>
      <c r="H172" s="130">
        <v>60</v>
      </c>
      <c r="I172" s="131">
        <v>74.628080999999995</v>
      </c>
      <c r="J172" s="132">
        <f>ROUND(I172*H172,2)</f>
        <v>4477.68</v>
      </c>
      <c r="K172" s="128" t="s">
        <v>3</v>
      </c>
      <c r="L172" s="133"/>
      <c r="M172" s="134" t="s">
        <v>3</v>
      </c>
      <c r="N172" s="135" t="s">
        <v>42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>IF(N172="základní",J172,0)</f>
        <v>4477.68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79</v>
      </c>
      <c r="BK172" s="139">
        <f>ROUND(I172*H172,2)</f>
        <v>4477.68</v>
      </c>
      <c r="BL172" s="15" t="s">
        <v>161</v>
      </c>
      <c r="BM172" s="138" t="s">
        <v>2832</v>
      </c>
    </row>
    <row r="173" spans="2:65" s="12" customFormat="1">
      <c r="B173" s="154"/>
      <c r="D173" s="155" t="s">
        <v>800</v>
      </c>
      <c r="E173" s="156" t="s">
        <v>3</v>
      </c>
      <c r="F173" s="157" t="s">
        <v>328</v>
      </c>
      <c r="H173" s="158">
        <v>60</v>
      </c>
      <c r="I173" s="159"/>
      <c r="L173" s="154"/>
      <c r="M173" s="160"/>
      <c r="T173" s="161"/>
      <c r="AT173" s="156" t="s">
        <v>800</v>
      </c>
      <c r="AU173" s="156" t="s">
        <v>81</v>
      </c>
      <c r="AV173" s="12" t="s">
        <v>81</v>
      </c>
      <c r="AW173" s="12" t="s">
        <v>30</v>
      </c>
      <c r="AX173" s="12" t="s">
        <v>79</v>
      </c>
      <c r="AY173" s="156" t="s">
        <v>153</v>
      </c>
    </row>
    <row r="174" spans="2:65" s="1" customFormat="1" ht="16.5" customHeight="1">
      <c r="B174" s="125"/>
      <c r="C174" s="126" t="s">
        <v>620</v>
      </c>
      <c r="D174" s="126" t="s">
        <v>156</v>
      </c>
      <c r="E174" s="127" t="s">
        <v>2833</v>
      </c>
      <c r="F174" s="128" t="s">
        <v>835</v>
      </c>
      <c r="G174" s="129" t="s">
        <v>360</v>
      </c>
      <c r="H174" s="130">
        <v>50</v>
      </c>
      <c r="I174" s="131">
        <v>16.353149999999999</v>
      </c>
      <c r="J174" s="132">
        <f>ROUND(I174*H174,2)</f>
        <v>817.66</v>
      </c>
      <c r="K174" s="128" t="s">
        <v>3</v>
      </c>
      <c r="L174" s="133"/>
      <c r="M174" s="134" t="s">
        <v>3</v>
      </c>
      <c r="N174" s="135" t="s">
        <v>42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>IF(N174="základní",J174,0)</f>
        <v>817.66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79</v>
      </c>
      <c r="BK174" s="139">
        <f>ROUND(I174*H174,2)</f>
        <v>817.66</v>
      </c>
      <c r="BL174" s="15" t="s">
        <v>161</v>
      </c>
      <c r="BM174" s="138" t="s">
        <v>2392</v>
      </c>
    </row>
    <row r="175" spans="2:65" s="12" customFormat="1">
      <c r="B175" s="154"/>
      <c r="D175" s="155" t="s">
        <v>800</v>
      </c>
      <c r="E175" s="156" t="s">
        <v>3</v>
      </c>
      <c r="F175" s="157" t="s">
        <v>349</v>
      </c>
      <c r="H175" s="158">
        <v>50</v>
      </c>
      <c r="I175" s="159"/>
      <c r="L175" s="154"/>
      <c r="M175" s="160"/>
      <c r="T175" s="161"/>
      <c r="AT175" s="156" t="s">
        <v>800</v>
      </c>
      <c r="AU175" s="156" t="s">
        <v>81</v>
      </c>
      <c r="AV175" s="12" t="s">
        <v>81</v>
      </c>
      <c r="AW175" s="12" t="s">
        <v>30</v>
      </c>
      <c r="AX175" s="12" t="s">
        <v>79</v>
      </c>
      <c r="AY175" s="156" t="s">
        <v>153</v>
      </c>
    </row>
    <row r="176" spans="2:65" s="1" customFormat="1" ht="16.5" customHeight="1">
      <c r="B176" s="125"/>
      <c r="C176" s="126" t="s">
        <v>624</v>
      </c>
      <c r="D176" s="126" t="s">
        <v>156</v>
      </c>
      <c r="E176" s="127" t="s">
        <v>2834</v>
      </c>
      <c r="F176" s="128" t="s">
        <v>1810</v>
      </c>
      <c r="G176" s="129" t="s">
        <v>360</v>
      </c>
      <c r="H176" s="130">
        <v>50</v>
      </c>
      <c r="I176" s="131">
        <v>30.590009999999999</v>
      </c>
      <c r="J176" s="132">
        <f>ROUND(I176*H176,2)</f>
        <v>1529.5</v>
      </c>
      <c r="K176" s="128" t="s">
        <v>3</v>
      </c>
      <c r="L176" s="133"/>
      <c r="M176" s="134" t="s">
        <v>3</v>
      </c>
      <c r="N176" s="135" t="s">
        <v>42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>IF(N176="základní",J176,0)</f>
        <v>1529.5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79</v>
      </c>
      <c r="BK176" s="139">
        <f>ROUND(I176*H176,2)</f>
        <v>1529.5</v>
      </c>
      <c r="BL176" s="15" t="s">
        <v>161</v>
      </c>
      <c r="BM176" s="138" t="s">
        <v>2835</v>
      </c>
    </row>
    <row r="177" spans="2:65" s="12" customFormat="1">
      <c r="B177" s="154"/>
      <c r="D177" s="155" t="s">
        <v>800</v>
      </c>
      <c r="E177" s="156" t="s">
        <v>3</v>
      </c>
      <c r="F177" s="157" t="s">
        <v>349</v>
      </c>
      <c r="H177" s="158">
        <v>50</v>
      </c>
      <c r="I177" s="159"/>
      <c r="L177" s="154"/>
      <c r="M177" s="160"/>
      <c r="T177" s="161"/>
      <c r="AT177" s="156" t="s">
        <v>800</v>
      </c>
      <c r="AU177" s="156" t="s">
        <v>81</v>
      </c>
      <c r="AV177" s="12" t="s">
        <v>81</v>
      </c>
      <c r="AW177" s="12" t="s">
        <v>30</v>
      </c>
      <c r="AX177" s="12" t="s">
        <v>79</v>
      </c>
      <c r="AY177" s="156" t="s">
        <v>153</v>
      </c>
    </row>
    <row r="178" spans="2:65" s="1" customFormat="1" ht="16.5" customHeight="1">
      <c r="B178" s="125"/>
      <c r="C178" s="126" t="s">
        <v>628</v>
      </c>
      <c r="D178" s="126" t="s">
        <v>156</v>
      </c>
      <c r="E178" s="127" t="s">
        <v>2836</v>
      </c>
      <c r="F178" s="128" t="s">
        <v>839</v>
      </c>
      <c r="G178" s="129" t="s">
        <v>360</v>
      </c>
      <c r="H178" s="130">
        <v>40</v>
      </c>
      <c r="I178" s="131">
        <v>38.314468499999997</v>
      </c>
      <c r="J178" s="132">
        <f>ROUND(I178*H178,2)</f>
        <v>1532.58</v>
      </c>
      <c r="K178" s="128" t="s">
        <v>3</v>
      </c>
      <c r="L178" s="133"/>
      <c r="M178" s="134" t="s">
        <v>3</v>
      </c>
      <c r="N178" s="135" t="s">
        <v>42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>IF(N178="základní",J178,0)</f>
        <v>1532.58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79</v>
      </c>
      <c r="BK178" s="139">
        <f>ROUND(I178*H178,2)</f>
        <v>1532.58</v>
      </c>
      <c r="BL178" s="15" t="s">
        <v>161</v>
      </c>
      <c r="BM178" s="138" t="s">
        <v>1778</v>
      </c>
    </row>
    <row r="179" spans="2:65" s="12" customFormat="1">
      <c r="B179" s="154"/>
      <c r="D179" s="155" t="s">
        <v>800</v>
      </c>
      <c r="E179" s="156" t="s">
        <v>3</v>
      </c>
      <c r="F179" s="157" t="s">
        <v>2826</v>
      </c>
      <c r="H179" s="158">
        <v>40</v>
      </c>
      <c r="I179" s="159"/>
      <c r="L179" s="154"/>
      <c r="M179" s="160"/>
      <c r="T179" s="161"/>
      <c r="AT179" s="156" t="s">
        <v>800</v>
      </c>
      <c r="AU179" s="156" t="s">
        <v>81</v>
      </c>
      <c r="AV179" s="12" t="s">
        <v>81</v>
      </c>
      <c r="AW179" s="12" t="s">
        <v>30</v>
      </c>
      <c r="AX179" s="12" t="s">
        <v>79</v>
      </c>
      <c r="AY179" s="156" t="s">
        <v>153</v>
      </c>
    </row>
    <row r="180" spans="2:65" s="1" customFormat="1" ht="16.5" customHeight="1">
      <c r="B180" s="125"/>
      <c r="C180" s="126" t="s">
        <v>348</v>
      </c>
      <c r="D180" s="126" t="s">
        <v>156</v>
      </c>
      <c r="E180" s="127" t="s">
        <v>2837</v>
      </c>
      <c r="F180" s="128" t="s">
        <v>322</v>
      </c>
      <c r="G180" s="129" t="s">
        <v>164</v>
      </c>
      <c r="H180" s="130">
        <v>1</v>
      </c>
      <c r="I180" s="131">
        <v>7599.4049999999997</v>
      </c>
      <c r="J180" s="132">
        <f>ROUND(I180*H180,2)</f>
        <v>7599.41</v>
      </c>
      <c r="K180" s="128" t="s">
        <v>3</v>
      </c>
      <c r="L180" s="133"/>
      <c r="M180" s="134" t="s">
        <v>3</v>
      </c>
      <c r="N180" s="135" t="s">
        <v>42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>IF(N180="základní",J180,0)</f>
        <v>7599.41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79</v>
      </c>
      <c r="BK180" s="139">
        <f>ROUND(I180*H180,2)</f>
        <v>7599.41</v>
      </c>
      <c r="BL180" s="15" t="s">
        <v>161</v>
      </c>
      <c r="BM180" s="138" t="s">
        <v>809</v>
      </c>
    </row>
    <row r="181" spans="2:65" s="11" customFormat="1" ht="22.9" customHeight="1">
      <c r="B181" s="113"/>
      <c r="D181" s="114" t="s">
        <v>70</v>
      </c>
      <c r="E181" s="123" t="s">
        <v>329</v>
      </c>
      <c r="F181" s="123" t="s">
        <v>330</v>
      </c>
      <c r="I181" s="116"/>
      <c r="J181" s="124">
        <f>BK181</f>
        <v>9347.66</v>
      </c>
      <c r="L181" s="113"/>
      <c r="M181" s="118"/>
      <c r="P181" s="119">
        <f>SUM(P182:P185)</f>
        <v>0</v>
      </c>
      <c r="R181" s="119">
        <f>SUM(R182:R185)</f>
        <v>0</v>
      </c>
      <c r="T181" s="120">
        <f>SUM(T182:T185)</f>
        <v>0</v>
      </c>
      <c r="AR181" s="114" t="s">
        <v>79</v>
      </c>
      <c r="AT181" s="121" t="s">
        <v>70</v>
      </c>
      <c r="AU181" s="121" t="s">
        <v>79</v>
      </c>
      <c r="AY181" s="114" t="s">
        <v>153</v>
      </c>
      <c r="BK181" s="122">
        <f>SUM(BK182:BK185)</f>
        <v>9347.66</v>
      </c>
    </row>
    <row r="182" spans="2:65" s="1" customFormat="1" ht="16.5" customHeight="1">
      <c r="B182" s="125"/>
      <c r="C182" s="126" t="s">
        <v>635</v>
      </c>
      <c r="D182" s="126" t="s">
        <v>156</v>
      </c>
      <c r="E182" s="127" t="s">
        <v>2838</v>
      </c>
      <c r="F182" s="128" t="s">
        <v>2839</v>
      </c>
      <c r="G182" s="129" t="s">
        <v>159</v>
      </c>
      <c r="H182" s="130">
        <v>1</v>
      </c>
      <c r="I182" s="131">
        <v>399.20925</v>
      </c>
      <c r="J182" s="132">
        <f>ROUND(I182*H182,2)</f>
        <v>399.21</v>
      </c>
      <c r="K182" s="128" t="s">
        <v>3</v>
      </c>
      <c r="L182" s="133"/>
      <c r="M182" s="134" t="s">
        <v>3</v>
      </c>
      <c r="N182" s="135" t="s">
        <v>42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>IF(N182="základní",J182,0)</f>
        <v>399.21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79</v>
      </c>
      <c r="BK182" s="139">
        <f>ROUND(I182*H182,2)</f>
        <v>399.21</v>
      </c>
      <c r="BL182" s="15" t="s">
        <v>161</v>
      </c>
      <c r="BM182" s="138" t="s">
        <v>328</v>
      </c>
    </row>
    <row r="183" spans="2:65" s="1" customFormat="1" ht="16.5" customHeight="1">
      <c r="B183" s="125"/>
      <c r="C183" s="126" t="s">
        <v>639</v>
      </c>
      <c r="D183" s="126" t="s">
        <v>156</v>
      </c>
      <c r="E183" s="127" t="s">
        <v>2840</v>
      </c>
      <c r="F183" s="128" t="s">
        <v>332</v>
      </c>
      <c r="G183" s="129" t="s">
        <v>159</v>
      </c>
      <c r="H183" s="130">
        <v>2</v>
      </c>
      <c r="I183" s="131">
        <v>150.04496099999997</v>
      </c>
      <c r="J183" s="132">
        <f>ROUND(I183*H183,2)</f>
        <v>300.08999999999997</v>
      </c>
      <c r="K183" s="128" t="s">
        <v>3</v>
      </c>
      <c r="L183" s="133"/>
      <c r="M183" s="134" t="s">
        <v>3</v>
      </c>
      <c r="N183" s="135" t="s">
        <v>42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>IF(N183="základní",J183,0)</f>
        <v>300.08999999999997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79</v>
      </c>
      <c r="BK183" s="139">
        <f>ROUND(I183*H183,2)</f>
        <v>300.08999999999997</v>
      </c>
      <c r="BL183" s="15" t="s">
        <v>161</v>
      </c>
      <c r="BM183" s="138" t="s">
        <v>2841</v>
      </c>
    </row>
    <row r="184" spans="2:65" s="1" customFormat="1" ht="16.5" customHeight="1">
      <c r="B184" s="125"/>
      <c r="C184" s="126" t="s">
        <v>643</v>
      </c>
      <c r="D184" s="126" t="s">
        <v>156</v>
      </c>
      <c r="E184" s="127" t="s">
        <v>2842</v>
      </c>
      <c r="F184" s="128" t="s">
        <v>336</v>
      </c>
      <c r="G184" s="129" t="s">
        <v>159</v>
      </c>
      <c r="H184" s="130">
        <v>6</v>
      </c>
      <c r="I184" s="131">
        <v>174.824793</v>
      </c>
      <c r="J184" s="132">
        <f>ROUND(I184*H184,2)</f>
        <v>1048.95</v>
      </c>
      <c r="K184" s="128" t="s">
        <v>3</v>
      </c>
      <c r="L184" s="133"/>
      <c r="M184" s="134" t="s">
        <v>3</v>
      </c>
      <c r="N184" s="135" t="s">
        <v>42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>IF(N184="základní",J184,0)</f>
        <v>1048.95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79</v>
      </c>
      <c r="BK184" s="139">
        <f>ROUND(I184*H184,2)</f>
        <v>1048.95</v>
      </c>
      <c r="BL184" s="15" t="s">
        <v>161</v>
      </c>
      <c r="BM184" s="138" t="s">
        <v>2843</v>
      </c>
    </row>
    <row r="185" spans="2:65" s="1" customFormat="1" ht="16.5" customHeight="1">
      <c r="B185" s="125"/>
      <c r="C185" s="126" t="s">
        <v>545</v>
      </c>
      <c r="D185" s="126" t="s">
        <v>156</v>
      </c>
      <c r="E185" s="127" t="s">
        <v>2844</v>
      </c>
      <c r="F185" s="128" t="s">
        <v>322</v>
      </c>
      <c r="G185" s="129" t="s">
        <v>164</v>
      </c>
      <c r="H185" s="130">
        <v>1</v>
      </c>
      <c r="I185" s="131">
        <v>7599.4049999999997</v>
      </c>
      <c r="J185" s="132">
        <f>ROUND(I185*H185,2)</f>
        <v>7599.41</v>
      </c>
      <c r="K185" s="128" t="s">
        <v>3</v>
      </c>
      <c r="L185" s="133"/>
      <c r="M185" s="134" t="s">
        <v>3</v>
      </c>
      <c r="N185" s="135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>IF(N185="základní",J185,0)</f>
        <v>7599.41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79</v>
      </c>
      <c r="BK185" s="139">
        <f>ROUND(I185*H185,2)</f>
        <v>7599.41</v>
      </c>
      <c r="BL185" s="15" t="s">
        <v>161</v>
      </c>
      <c r="BM185" s="138" t="s">
        <v>2845</v>
      </c>
    </row>
    <row r="186" spans="2:65" s="11" customFormat="1" ht="22.9" customHeight="1">
      <c r="B186" s="113"/>
      <c r="D186" s="114" t="s">
        <v>70</v>
      </c>
      <c r="E186" s="123" t="s">
        <v>341</v>
      </c>
      <c r="F186" s="123" t="s">
        <v>342</v>
      </c>
      <c r="I186" s="116"/>
      <c r="J186" s="124">
        <f>BK186</f>
        <v>136353.78</v>
      </c>
      <c r="L186" s="113"/>
      <c r="M186" s="118"/>
      <c r="P186" s="119">
        <f>SUM(P187:P198)</f>
        <v>0</v>
      </c>
      <c r="R186" s="119">
        <f>SUM(R187:R198)</f>
        <v>0</v>
      </c>
      <c r="T186" s="120">
        <f>SUM(T187:T198)</f>
        <v>0</v>
      </c>
      <c r="AR186" s="114" t="s">
        <v>79</v>
      </c>
      <c r="AT186" s="121" t="s">
        <v>70</v>
      </c>
      <c r="AU186" s="121" t="s">
        <v>79</v>
      </c>
      <c r="AY186" s="114" t="s">
        <v>153</v>
      </c>
      <c r="BK186" s="122">
        <f>SUM(BK187:BK198)</f>
        <v>136353.78</v>
      </c>
    </row>
    <row r="187" spans="2:65" s="1" customFormat="1" ht="16.5" customHeight="1">
      <c r="B187" s="125"/>
      <c r="C187" s="140" t="s">
        <v>650</v>
      </c>
      <c r="D187" s="140" t="s">
        <v>344</v>
      </c>
      <c r="E187" s="141" t="s">
        <v>2846</v>
      </c>
      <c r="F187" s="142" t="s">
        <v>2847</v>
      </c>
      <c r="G187" s="143" t="s">
        <v>347</v>
      </c>
      <c r="H187" s="144">
        <v>40</v>
      </c>
      <c r="I187" s="145">
        <v>460</v>
      </c>
      <c r="J187" s="146">
        <f t="shared" ref="J187:J198" si="30">ROUND(I187*H187,2)</f>
        <v>18400</v>
      </c>
      <c r="K187" s="142" t="s">
        <v>3</v>
      </c>
      <c r="L187" s="30"/>
      <c r="M187" s="147" t="s">
        <v>3</v>
      </c>
      <c r="N187" s="148" t="s">
        <v>42</v>
      </c>
      <c r="P187" s="136">
        <f t="shared" ref="P187:P198" si="31">O187*H187</f>
        <v>0</v>
      </c>
      <c r="Q187" s="136">
        <v>0</v>
      </c>
      <c r="R187" s="136">
        <f t="shared" ref="R187:R198" si="32">Q187*H187</f>
        <v>0</v>
      </c>
      <c r="S187" s="136">
        <v>0</v>
      </c>
      <c r="T187" s="137">
        <f t="shared" ref="T187:T198" si="33">S187*H187</f>
        <v>0</v>
      </c>
      <c r="AR187" s="138" t="s">
        <v>161</v>
      </c>
      <c r="AT187" s="138" t="s">
        <v>344</v>
      </c>
      <c r="AU187" s="138" t="s">
        <v>81</v>
      </c>
      <c r="AY187" s="15" t="s">
        <v>153</v>
      </c>
      <c r="BE187" s="139">
        <f t="shared" ref="BE187:BE198" si="34">IF(N187="základní",J187,0)</f>
        <v>18400</v>
      </c>
      <c r="BF187" s="139">
        <f t="shared" ref="BF187:BF198" si="35">IF(N187="snížená",J187,0)</f>
        <v>0</v>
      </c>
      <c r="BG187" s="139">
        <f t="shared" ref="BG187:BG198" si="36">IF(N187="zákl. přenesená",J187,0)</f>
        <v>0</v>
      </c>
      <c r="BH187" s="139">
        <f t="shared" ref="BH187:BH198" si="37">IF(N187="sníž. přenesená",J187,0)</f>
        <v>0</v>
      </c>
      <c r="BI187" s="139">
        <f t="shared" ref="BI187:BI198" si="38">IF(N187="nulová",J187,0)</f>
        <v>0</v>
      </c>
      <c r="BJ187" s="15" t="s">
        <v>79</v>
      </c>
      <c r="BK187" s="139">
        <f t="shared" ref="BK187:BK198" si="39">ROUND(I187*H187,2)</f>
        <v>18400</v>
      </c>
      <c r="BL187" s="15" t="s">
        <v>161</v>
      </c>
      <c r="BM187" s="138" t="s">
        <v>2848</v>
      </c>
    </row>
    <row r="188" spans="2:65" s="1" customFormat="1" ht="16.5" customHeight="1">
      <c r="B188" s="125"/>
      <c r="C188" s="140" t="s">
        <v>548</v>
      </c>
      <c r="D188" s="140" t="s">
        <v>344</v>
      </c>
      <c r="E188" s="141" t="s">
        <v>2849</v>
      </c>
      <c r="F188" s="142" t="s">
        <v>2850</v>
      </c>
      <c r="G188" s="143" t="s">
        <v>347</v>
      </c>
      <c r="H188" s="144">
        <v>3</v>
      </c>
      <c r="I188" s="145">
        <v>460</v>
      </c>
      <c r="J188" s="146">
        <f t="shared" si="30"/>
        <v>1380</v>
      </c>
      <c r="K188" s="142" t="s">
        <v>3</v>
      </c>
      <c r="L188" s="30"/>
      <c r="M188" s="147" t="s">
        <v>3</v>
      </c>
      <c r="N188" s="148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161</v>
      </c>
      <c r="AT188" s="138" t="s">
        <v>344</v>
      </c>
      <c r="AU188" s="138" t="s">
        <v>81</v>
      </c>
      <c r="AY188" s="15" t="s">
        <v>153</v>
      </c>
      <c r="BE188" s="139">
        <f t="shared" si="34"/>
        <v>1380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1380</v>
      </c>
      <c r="BL188" s="15" t="s">
        <v>161</v>
      </c>
      <c r="BM188" s="138" t="s">
        <v>2851</v>
      </c>
    </row>
    <row r="189" spans="2:65" s="1" customFormat="1" ht="16.5" customHeight="1">
      <c r="B189" s="125"/>
      <c r="C189" s="140" t="s">
        <v>657</v>
      </c>
      <c r="D189" s="140" t="s">
        <v>344</v>
      </c>
      <c r="E189" s="141" t="s">
        <v>2852</v>
      </c>
      <c r="F189" s="142" t="s">
        <v>949</v>
      </c>
      <c r="G189" s="143" t="s">
        <v>347</v>
      </c>
      <c r="H189" s="144">
        <v>1</v>
      </c>
      <c r="I189" s="145">
        <v>460</v>
      </c>
      <c r="J189" s="146">
        <f t="shared" si="30"/>
        <v>460</v>
      </c>
      <c r="K189" s="142" t="s">
        <v>3</v>
      </c>
      <c r="L189" s="30"/>
      <c r="M189" s="147" t="s">
        <v>3</v>
      </c>
      <c r="N189" s="148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161</v>
      </c>
      <c r="AT189" s="138" t="s">
        <v>344</v>
      </c>
      <c r="AU189" s="138" t="s">
        <v>81</v>
      </c>
      <c r="AY189" s="15" t="s">
        <v>153</v>
      </c>
      <c r="BE189" s="139">
        <f t="shared" si="34"/>
        <v>460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460</v>
      </c>
      <c r="BL189" s="15" t="s">
        <v>161</v>
      </c>
      <c r="BM189" s="138" t="s">
        <v>2853</v>
      </c>
    </row>
    <row r="190" spans="2:65" s="1" customFormat="1" ht="16.5" customHeight="1">
      <c r="B190" s="125"/>
      <c r="C190" s="140" t="s">
        <v>551</v>
      </c>
      <c r="D190" s="140" t="s">
        <v>344</v>
      </c>
      <c r="E190" s="141" t="s">
        <v>2854</v>
      </c>
      <c r="F190" s="142" t="s">
        <v>956</v>
      </c>
      <c r="G190" s="143" t="s">
        <v>347</v>
      </c>
      <c r="H190" s="144">
        <v>32</v>
      </c>
      <c r="I190" s="145">
        <v>460</v>
      </c>
      <c r="J190" s="146">
        <f t="shared" si="30"/>
        <v>14720</v>
      </c>
      <c r="K190" s="142" t="s">
        <v>3</v>
      </c>
      <c r="L190" s="30"/>
      <c r="M190" s="147" t="s">
        <v>3</v>
      </c>
      <c r="N190" s="148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161</v>
      </c>
      <c r="AT190" s="138" t="s">
        <v>344</v>
      </c>
      <c r="AU190" s="138" t="s">
        <v>81</v>
      </c>
      <c r="AY190" s="15" t="s">
        <v>153</v>
      </c>
      <c r="BE190" s="139">
        <f t="shared" si="34"/>
        <v>14720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14720</v>
      </c>
      <c r="BL190" s="15" t="s">
        <v>161</v>
      </c>
      <c r="BM190" s="138" t="s">
        <v>2855</v>
      </c>
    </row>
    <row r="191" spans="2:65" s="1" customFormat="1" ht="16.5" customHeight="1">
      <c r="B191" s="125"/>
      <c r="C191" s="140" t="s">
        <v>664</v>
      </c>
      <c r="D191" s="140" t="s">
        <v>344</v>
      </c>
      <c r="E191" s="141" t="s">
        <v>2856</v>
      </c>
      <c r="F191" s="142" t="s">
        <v>2697</v>
      </c>
      <c r="G191" s="143" t="s">
        <v>347</v>
      </c>
      <c r="H191" s="144">
        <v>2</v>
      </c>
      <c r="I191" s="145">
        <v>460</v>
      </c>
      <c r="J191" s="146">
        <f t="shared" si="30"/>
        <v>920</v>
      </c>
      <c r="K191" s="142" t="s">
        <v>3</v>
      </c>
      <c r="L191" s="30"/>
      <c r="M191" s="147" t="s">
        <v>3</v>
      </c>
      <c r="N191" s="148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161</v>
      </c>
      <c r="AT191" s="138" t="s">
        <v>344</v>
      </c>
      <c r="AU191" s="138" t="s">
        <v>81</v>
      </c>
      <c r="AY191" s="15" t="s">
        <v>153</v>
      </c>
      <c r="BE191" s="139">
        <f t="shared" si="34"/>
        <v>920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5" t="s">
        <v>79</v>
      </c>
      <c r="BK191" s="139">
        <f t="shared" si="39"/>
        <v>920</v>
      </c>
      <c r="BL191" s="15" t="s">
        <v>161</v>
      </c>
      <c r="BM191" s="138" t="s">
        <v>2857</v>
      </c>
    </row>
    <row r="192" spans="2:65" s="1" customFormat="1" ht="16.5" customHeight="1">
      <c r="B192" s="125"/>
      <c r="C192" s="140" t="s">
        <v>554</v>
      </c>
      <c r="D192" s="140" t="s">
        <v>344</v>
      </c>
      <c r="E192" s="141" t="s">
        <v>2858</v>
      </c>
      <c r="F192" s="142" t="s">
        <v>2241</v>
      </c>
      <c r="G192" s="143" t="s">
        <v>347</v>
      </c>
      <c r="H192" s="144">
        <v>28</v>
      </c>
      <c r="I192" s="145">
        <v>1000</v>
      </c>
      <c r="J192" s="146">
        <f t="shared" si="30"/>
        <v>28000</v>
      </c>
      <c r="K192" s="142" t="s">
        <v>3</v>
      </c>
      <c r="L192" s="30"/>
      <c r="M192" s="147" t="s">
        <v>3</v>
      </c>
      <c r="N192" s="148" t="s">
        <v>42</v>
      </c>
      <c r="P192" s="136">
        <f t="shared" si="31"/>
        <v>0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AR192" s="138" t="s">
        <v>161</v>
      </c>
      <c r="AT192" s="138" t="s">
        <v>344</v>
      </c>
      <c r="AU192" s="138" t="s">
        <v>81</v>
      </c>
      <c r="AY192" s="15" t="s">
        <v>153</v>
      </c>
      <c r="BE192" s="139">
        <f t="shared" si="34"/>
        <v>28000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5" t="s">
        <v>79</v>
      </c>
      <c r="BK192" s="139">
        <f t="shared" si="39"/>
        <v>28000</v>
      </c>
      <c r="BL192" s="15" t="s">
        <v>161</v>
      </c>
      <c r="BM192" s="138" t="s">
        <v>2859</v>
      </c>
    </row>
    <row r="193" spans="2:65" s="1" customFormat="1" ht="16.5" customHeight="1">
      <c r="B193" s="125"/>
      <c r="C193" s="140" t="s">
        <v>671</v>
      </c>
      <c r="D193" s="140" t="s">
        <v>344</v>
      </c>
      <c r="E193" s="141" t="s">
        <v>2860</v>
      </c>
      <c r="F193" s="142" t="s">
        <v>384</v>
      </c>
      <c r="G193" s="143" t="s">
        <v>347</v>
      </c>
      <c r="H193" s="144">
        <v>20</v>
      </c>
      <c r="I193" s="145">
        <v>675</v>
      </c>
      <c r="J193" s="146">
        <f t="shared" si="30"/>
        <v>13500</v>
      </c>
      <c r="K193" s="142" t="s">
        <v>3</v>
      </c>
      <c r="L193" s="30"/>
      <c r="M193" s="147" t="s">
        <v>3</v>
      </c>
      <c r="N193" s="148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161</v>
      </c>
      <c r="AT193" s="138" t="s">
        <v>344</v>
      </c>
      <c r="AU193" s="138" t="s">
        <v>81</v>
      </c>
      <c r="AY193" s="15" t="s">
        <v>153</v>
      </c>
      <c r="BE193" s="139">
        <f t="shared" si="34"/>
        <v>13500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5" t="s">
        <v>79</v>
      </c>
      <c r="BK193" s="139">
        <f t="shared" si="39"/>
        <v>13500</v>
      </c>
      <c r="BL193" s="15" t="s">
        <v>161</v>
      </c>
      <c r="BM193" s="138" t="s">
        <v>2861</v>
      </c>
    </row>
    <row r="194" spans="2:65" s="1" customFormat="1" ht="16.5" customHeight="1">
      <c r="B194" s="125"/>
      <c r="C194" s="140" t="s">
        <v>557</v>
      </c>
      <c r="D194" s="140" t="s">
        <v>344</v>
      </c>
      <c r="E194" s="141" t="s">
        <v>2862</v>
      </c>
      <c r="F194" s="142" t="s">
        <v>388</v>
      </c>
      <c r="G194" s="143" t="s">
        <v>164</v>
      </c>
      <c r="H194" s="144">
        <v>1</v>
      </c>
      <c r="I194" s="145">
        <v>7460</v>
      </c>
      <c r="J194" s="146">
        <f t="shared" si="30"/>
        <v>7460</v>
      </c>
      <c r="K194" s="142" t="s">
        <v>3</v>
      </c>
      <c r="L194" s="30"/>
      <c r="M194" s="147" t="s">
        <v>3</v>
      </c>
      <c r="N194" s="148" t="s">
        <v>42</v>
      </c>
      <c r="P194" s="136">
        <f t="shared" si="31"/>
        <v>0</v>
      </c>
      <c r="Q194" s="136">
        <v>0</v>
      </c>
      <c r="R194" s="136">
        <f t="shared" si="32"/>
        <v>0</v>
      </c>
      <c r="S194" s="136">
        <v>0</v>
      </c>
      <c r="T194" s="137">
        <f t="shared" si="33"/>
        <v>0</v>
      </c>
      <c r="AR194" s="138" t="s">
        <v>161</v>
      </c>
      <c r="AT194" s="138" t="s">
        <v>344</v>
      </c>
      <c r="AU194" s="138" t="s">
        <v>81</v>
      </c>
      <c r="AY194" s="15" t="s">
        <v>153</v>
      </c>
      <c r="BE194" s="139">
        <f t="shared" si="34"/>
        <v>7460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5" t="s">
        <v>79</v>
      </c>
      <c r="BK194" s="139">
        <f t="shared" si="39"/>
        <v>7460</v>
      </c>
      <c r="BL194" s="15" t="s">
        <v>161</v>
      </c>
      <c r="BM194" s="138" t="s">
        <v>2863</v>
      </c>
    </row>
    <row r="195" spans="2:65" s="1" customFormat="1" ht="16.5" customHeight="1">
      <c r="B195" s="125"/>
      <c r="C195" s="140" t="s">
        <v>678</v>
      </c>
      <c r="D195" s="140" t="s">
        <v>344</v>
      </c>
      <c r="E195" s="141" t="s">
        <v>2864</v>
      </c>
      <c r="F195" s="142" t="s">
        <v>976</v>
      </c>
      <c r="G195" s="143" t="s">
        <v>164</v>
      </c>
      <c r="H195" s="144">
        <v>1</v>
      </c>
      <c r="I195" s="145">
        <v>23808.262500000001</v>
      </c>
      <c r="J195" s="146">
        <f t="shared" si="30"/>
        <v>23808.26</v>
      </c>
      <c r="K195" s="142" t="s">
        <v>3</v>
      </c>
      <c r="L195" s="30"/>
      <c r="M195" s="147" t="s">
        <v>3</v>
      </c>
      <c r="N195" s="148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161</v>
      </c>
      <c r="AT195" s="138" t="s">
        <v>344</v>
      </c>
      <c r="AU195" s="138" t="s">
        <v>81</v>
      </c>
      <c r="AY195" s="15" t="s">
        <v>153</v>
      </c>
      <c r="BE195" s="139">
        <f t="shared" si="34"/>
        <v>23808.26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5" t="s">
        <v>79</v>
      </c>
      <c r="BK195" s="139">
        <f t="shared" si="39"/>
        <v>23808.26</v>
      </c>
      <c r="BL195" s="15" t="s">
        <v>161</v>
      </c>
      <c r="BM195" s="138" t="s">
        <v>2865</v>
      </c>
    </row>
    <row r="196" spans="2:65" s="1" customFormat="1" ht="16.5" customHeight="1">
      <c r="B196" s="125"/>
      <c r="C196" s="140" t="s">
        <v>352</v>
      </c>
      <c r="D196" s="140" t="s">
        <v>344</v>
      </c>
      <c r="E196" s="141" t="s">
        <v>2866</v>
      </c>
      <c r="F196" s="142" t="s">
        <v>980</v>
      </c>
      <c r="G196" s="143" t="s">
        <v>164</v>
      </c>
      <c r="H196" s="144">
        <v>1</v>
      </c>
      <c r="I196" s="145">
        <v>16665.524023499998</v>
      </c>
      <c r="J196" s="146">
        <f t="shared" si="30"/>
        <v>16665.52</v>
      </c>
      <c r="K196" s="142" t="s">
        <v>3</v>
      </c>
      <c r="L196" s="30"/>
      <c r="M196" s="147" t="s">
        <v>3</v>
      </c>
      <c r="N196" s="148" t="s">
        <v>42</v>
      </c>
      <c r="P196" s="136">
        <f t="shared" si="31"/>
        <v>0</v>
      </c>
      <c r="Q196" s="136">
        <v>0</v>
      </c>
      <c r="R196" s="136">
        <f t="shared" si="32"/>
        <v>0</v>
      </c>
      <c r="S196" s="136">
        <v>0</v>
      </c>
      <c r="T196" s="137">
        <f t="shared" si="33"/>
        <v>0</v>
      </c>
      <c r="AR196" s="138" t="s">
        <v>161</v>
      </c>
      <c r="AT196" s="138" t="s">
        <v>344</v>
      </c>
      <c r="AU196" s="138" t="s">
        <v>81</v>
      </c>
      <c r="AY196" s="15" t="s">
        <v>153</v>
      </c>
      <c r="BE196" s="139">
        <f t="shared" si="34"/>
        <v>16665.52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5" t="s">
        <v>79</v>
      </c>
      <c r="BK196" s="139">
        <f t="shared" si="39"/>
        <v>16665.52</v>
      </c>
      <c r="BL196" s="15" t="s">
        <v>161</v>
      </c>
      <c r="BM196" s="138" t="s">
        <v>2867</v>
      </c>
    </row>
    <row r="197" spans="2:65" s="1" customFormat="1" ht="16.5" customHeight="1">
      <c r="B197" s="125"/>
      <c r="C197" s="140" t="s">
        <v>685</v>
      </c>
      <c r="D197" s="140" t="s">
        <v>344</v>
      </c>
      <c r="E197" s="141" t="s">
        <v>2868</v>
      </c>
      <c r="F197" s="142" t="s">
        <v>391</v>
      </c>
      <c r="G197" s="143" t="s">
        <v>347</v>
      </c>
      <c r="H197" s="144">
        <v>16</v>
      </c>
      <c r="I197" s="145">
        <v>460</v>
      </c>
      <c r="J197" s="146">
        <f t="shared" si="30"/>
        <v>7360</v>
      </c>
      <c r="K197" s="142" t="s">
        <v>3</v>
      </c>
      <c r="L197" s="30"/>
      <c r="M197" s="147" t="s">
        <v>3</v>
      </c>
      <c r="N197" s="148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161</v>
      </c>
      <c r="AT197" s="138" t="s">
        <v>344</v>
      </c>
      <c r="AU197" s="138" t="s">
        <v>81</v>
      </c>
      <c r="AY197" s="15" t="s">
        <v>153</v>
      </c>
      <c r="BE197" s="139">
        <f t="shared" si="34"/>
        <v>7360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5" t="s">
        <v>79</v>
      </c>
      <c r="BK197" s="139">
        <f t="shared" si="39"/>
        <v>7360</v>
      </c>
      <c r="BL197" s="15" t="s">
        <v>161</v>
      </c>
      <c r="BM197" s="138" t="s">
        <v>2869</v>
      </c>
    </row>
    <row r="198" spans="2:65" s="1" customFormat="1" ht="16.5" customHeight="1">
      <c r="B198" s="125"/>
      <c r="C198" s="140" t="s">
        <v>356</v>
      </c>
      <c r="D198" s="140" t="s">
        <v>344</v>
      </c>
      <c r="E198" s="141" t="s">
        <v>2870</v>
      </c>
      <c r="F198" s="142" t="s">
        <v>395</v>
      </c>
      <c r="G198" s="143" t="s">
        <v>347</v>
      </c>
      <c r="H198" s="144">
        <v>8</v>
      </c>
      <c r="I198" s="145">
        <v>460</v>
      </c>
      <c r="J198" s="146">
        <f t="shared" si="30"/>
        <v>3680</v>
      </c>
      <c r="K198" s="142" t="s">
        <v>3</v>
      </c>
      <c r="L198" s="30"/>
      <c r="M198" s="149" t="s">
        <v>3</v>
      </c>
      <c r="N198" s="150" t="s">
        <v>42</v>
      </c>
      <c r="O198" s="151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AR198" s="138" t="s">
        <v>161</v>
      </c>
      <c r="AT198" s="138" t="s">
        <v>344</v>
      </c>
      <c r="AU198" s="138" t="s">
        <v>81</v>
      </c>
      <c r="AY198" s="15" t="s">
        <v>153</v>
      </c>
      <c r="BE198" s="139">
        <f t="shared" si="34"/>
        <v>3680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5" t="s">
        <v>79</v>
      </c>
      <c r="BK198" s="139">
        <f t="shared" si="39"/>
        <v>3680</v>
      </c>
      <c r="BL198" s="15" t="s">
        <v>161</v>
      </c>
      <c r="BM198" s="138" t="s">
        <v>2871</v>
      </c>
    </row>
    <row r="199" spans="2:65" s="1" customFormat="1" ht="6.95" customHeight="1">
      <c r="B199" s="39"/>
      <c r="C199" s="40"/>
      <c r="D199" s="40"/>
      <c r="E199" s="40"/>
      <c r="F199" s="40"/>
      <c r="G199" s="40"/>
      <c r="H199" s="40"/>
      <c r="I199" s="40"/>
      <c r="J199" s="40"/>
      <c r="K199" s="40"/>
      <c r="L199" s="30"/>
    </row>
  </sheetData>
  <autoFilter ref="C86:K198" xr:uid="{00000000-0009-0000-0000-00000A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99"/>
  <sheetViews>
    <sheetView showGridLines="0" topLeftCell="A80" zoomScale="80" zoomScaleNormal="80" workbookViewId="0">
      <selection activeCell="I90" sqref="I9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111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2872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ROUND(J87, 2)</f>
        <v>586310.53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ROUND((SUM(BE87:BE198)),  2)</f>
        <v>586310.53</v>
      </c>
      <c r="I33" s="87">
        <v>0.21</v>
      </c>
      <c r="J33" s="86">
        <f>ROUND(((SUM(BE87:BE198))*I33),  2)</f>
        <v>123125.21</v>
      </c>
      <c r="L33" s="30"/>
    </row>
    <row r="34" spans="2:12" s="1" customFormat="1" ht="14.45" customHeight="1">
      <c r="B34" s="30"/>
      <c r="E34" s="25" t="s">
        <v>43</v>
      </c>
      <c r="F34" s="86">
        <f>ROUND((SUM(BF87:BF198)),  2)</f>
        <v>0</v>
      </c>
      <c r="I34" s="87">
        <v>0.12</v>
      </c>
      <c r="J34" s="86">
        <f>ROUND(((SUM(BF87:BF198))*I34),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ROUND((SUM(BG87:BG198)),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ROUND((SUM(BH87:BH198)),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ROUND((SUM(BI87:BI198)),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709435.74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RM3.1 - Usazovací nádrž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J87</f>
        <v>586310.53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J88</f>
        <v>586310.53</v>
      </c>
      <c r="L60" s="97"/>
    </row>
    <row r="61" spans="2:47" s="9" customFormat="1" ht="19.899999999999999" customHeight="1">
      <c r="B61" s="101"/>
      <c r="D61" s="102" t="s">
        <v>2873</v>
      </c>
      <c r="E61" s="103"/>
      <c r="F61" s="103"/>
      <c r="G61" s="103"/>
      <c r="H61" s="103"/>
      <c r="I61" s="103"/>
      <c r="J61" s="104">
        <f>J89</f>
        <v>12504.04</v>
      </c>
      <c r="L61" s="101"/>
    </row>
    <row r="62" spans="2:47" s="9" customFormat="1" ht="19.899999999999999" customHeight="1">
      <c r="B62" s="101"/>
      <c r="D62" s="102" t="s">
        <v>2874</v>
      </c>
      <c r="E62" s="103"/>
      <c r="F62" s="103"/>
      <c r="G62" s="103"/>
      <c r="H62" s="103"/>
      <c r="I62" s="103"/>
      <c r="J62" s="104">
        <f>J94</f>
        <v>149963.15999999997</v>
      </c>
      <c r="L62" s="101"/>
    </row>
    <row r="63" spans="2:47" s="9" customFormat="1" ht="19.899999999999999" customHeight="1">
      <c r="B63" s="101"/>
      <c r="D63" s="102" t="s">
        <v>2715</v>
      </c>
      <c r="E63" s="103"/>
      <c r="F63" s="103"/>
      <c r="G63" s="103"/>
      <c r="H63" s="103"/>
      <c r="I63" s="103"/>
      <c r="J63" s="104">
        <f>J147</f>
        <v>235135.53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J159</f>
        <v>1112.27</v>
      </c>
      <c r="L64" s="101"/>
    </row>
    <row r="65" spans="2:12" s="9" customFormat="1" ht="19.899999999999999" customHeight="1">
      <c r="B65" s="101"/>
      <c r="D65" s="102" t="s">
        <v>135</v>
      </c>
      <c r="E65" s="103"/>
      <c r="F65" s="103"/>
      <c r="G65" s="103"/>
      <c r="H65" s="103"/>
      <c r="I65" s="103"/>
      <c r="J65" s="104">
        <f>J161</f>
        <v>47469.790000000008</v>
      </c>
      <c r="L65" s="101"/>
    </row>
    <row r="66" spans="2:12" s="9" customFormat="1" ht="19.899999999999999" customHeight="1">
      <c r="B66" s="101"/>
      <c r="D66" s="102" t="s">
        <v>137</v>
      </c>
      <c r="E66" s="103"/>
      <c r="F66" s="103"/>
      <c r="G66" s="103"/>
      <c r="H66" s="103"/>
      <c r="I66" s="103"/>
      <c r="J66" s="104">
        <f>J181</f>
        <v>8991.98</v>
      </c>
      <c r="L66" s="101"/>
    </row>
    <row r="67" spans="2:12" s="9" customFormat="1" ht="19.899999999999999" customHeight="1">
      <c r="B67" s="101"/>
      <c r="D67" s="102" t="s">
        <v>138</v>
      </c>
      <c r="E67" s="103"/>
      <c r="F67" s="103"/>
      <c r="G67" s="103"/>
      <c r="H67" s="103"/>
      <c r="I67" s="103"/>
      <c r="J67" s="104">
        <f>J186</f>
        <v>131133.76000000001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139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17</v>
      </c>
      <c r="L76" s="30"/>
    </row>
    <row r="77" spans="2:12" s="1" customFormat="1" ht="16.5" customHeight="1">
      <c r="B77" s="30"/>
      <c r="E77" s="291" t="str">
        <f>E7</f>
        <v>ČOV Vrchlabí</v>
      </c>
      <c r="F77" s="292"/>
      <c r="G77" s="292"/>
      <c r="H77" s="292"/>
      <c r="L77" s="30"/>
    </row>
    <row r="78" spans="2:12" s="1" customFormat="1" ht="12" customHeight="1">
      <c r="B78" s="30"/>
      <c r="C78" s="25" t="s">
        <v>125</v>
      </c>
      <c r="L78" s="30"/>
    </row>
    <row r="79" spans="2:12" s="1" customFormat="1" ht="16.5" customHeight="1">
      <c r="B79" s="30"/>
      <c r="E79" s="285" t="str">
        <f>E9</f>
        <v>RM3.1 - Usazovací nádrž</v>
      </c>
      <c r="F79" s="290"/>
      <c r="G79" s="290"/>
      <c r="H79" s="29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>
        <f>IF(J12="","",J12)</f>
        <v>45539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24</v>
      </c>
      <c r="F83" s="23" t="str">
        <f>E15</f>
        <v xml:space="preserve"> </v>
      </c>
      <c r="I83" s="25" t="s">
        <v>29</v>
      </c>
      <c r="J83" s="28" t="str">
        <f>E21</f>
        <v xml:space="preserve"> </v>
      </c>
      <c r="L83" s="30"/>
    </row>
    <row r="84" spans="2:65" s="1" customFormat="1" ht="15.2" customHeight="1">
      <c r="B84" s="30"/>
      <c r="C84" s="25" t="s">
        <v>28</v>
      </c>
      <c r="F84" s="23" t="str">
        <f>IF(E18="","",E18)</f>
        <v>VODA CZ s.r.o.</v>
      </c>
      <c r="I84" s="25" t="s">
        <v>31</v>
      </c>
      <c r="J84" s="28" t="str">
        <f>E24</f>
        <v>PP POHONY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140</v>
      </c>
      <c r="D86" s="107" t="s">
        <v>56</v>
      </c>
      <c r="E86" s="107" t="s">
        <v>52</v>
      </c>
      <c r="F86" s="107" t="s">
        <v>53</v>
      </c>
      <c r="G86" s="107" t="s">
        <v>141</v>
      </c>
      <c r="H86" s="107" t="s">
        <v>142</v>
      </c>
      <c r="I86" s="107" t="s">
        <v>143</v>
      </c>
      <c r="J86" s="107" t="s">
        <v>129</v>
      </c>
      <c r="K86" s="108" t="s">
        <v>144</v>
      </c>
      <c r="L86" s="105"/>
      <c r="M86" s="54" t="s">
        <v>3</v>
      </c>
      <c r="N86" s="55" t="s">
        <v>41</v>
      </c>
      <c r="O86" s="55" t="s">
        <v>145</v>
      </c>
      <c r="P86" s="55" t="s">
        <v>146</v>
      </c>
      <c r="Q86" s="55" t="s">
        <v>147</v>
      </c>
      <c r="R86" s="55" t="s">
        <v>148</v>
      </c>
      <c r="S86" s="55" t="s">
        <v>149</v>
      </c>
      <c r="T86" s="56" t="s">
        <v>150</v>
      </c>
    </row>
    <row r="87" spans="2:65" s="1" customFormat="1" ht="22.9" customHeight="1">
      <c r="B87" s="30"/>
      <c r="C87" s="59" t="s">
        <v>151</v>
      </c>
      <c r="J87" s="109">
        <f>BK87</f>
        <v>586310.53</v>
      </c>
      <c r="L87" s="30"/>
      <c r="M87" s="57"/>
      <c r="N87" s="48"/>
      <c r="O87" s="48"/>
      <c r="P87" s="110">
        <f>P88</f>
        <v>0</v>
      </c>
      <c r="Q87" s="48"/>
      <c r="R87" s="110">
        <f>R88</f>
        <v>0</v>
      </c>
      <c r="S87" s="48"/>
      <c r="T87" s="111">
        <f>T88</f>
        <v>0</v>
      </c>
      <c r="AT87" s="15" t="s">
        <v>70</v>
      </c>
      <c r="AU87" s="15" t="s">
        <v>130</v>
      </c>
      <c r="BK87" s="112">
        <f>BK88</f>
        <v>586310.53</v>
      </c>
    </row>
    <row r="88" spans="2:65" s="11" customFormat="1" ht="25.9" customHeight="1">
      <c r="B88" s="113"/>
      <c r="D88" s="114" t="s">
        <v>70</v>
      </c>
      <c r="E88" s="115" t="s">
        <v>152</v>
      </c>
      <c r="F88" s="115" t="s">
        <v>152</v>
      </c>
      <c r="I88" s="116"/>
      <c r="J88" s="117">
        <f>BK88</f>
        <v>586310.53</v>
      </c>
      <c r="L88" s="113"/>
      <c r="M88" s="118"/>
      <c r="P88" s="119">
        <f>P89+P94+P147+P159+P161+P181+P186</f>
        <v>0</v>
      </c>
      <c r="R88" s="119">
        <f>R89+R94+R147+R159+R161+R181+R186</f>
        <v>0</v>
      </c>
      <c r="T88" s="120">
        <f>T89+T94+T147+T159+T161+T181+T186</f>
        <v>0</v>
      </c>
      <c r="AR88" s="114" t="s">
        <v>79</v>
      </c>
      <c r="AT88" s="121" t="s">
        <v>70</v>
      </c>
      <c r="AU88" s="121" t="s">
        <v>71</v>
      </c>
      <c r="AY88" s="114" t="s">
        <v>153</v>
      </c>
      <c r="BK88" s="122">
        <f>BK89+BK94+BK147+BK159+BK161+BK181+BK186</f>
        <v>586310.53</v>
      </c>
    </row>
    <row r="89" spans="2:65" s="11" customFormat="1" ht="22.9" customHeight="1">
      <c r="B89" s="113"/>
      <c r="D89" s="114" t="s">
        <v>70</v>
      </c>
      <c r="E89" s="123" t="s">
        <v>409</v>
      </c>
      <c r="F89" s="123" t="s">
        <v>2875</v>
      </c>
      <c r="I89" s="116"/>
      <c r="J89" s="124">
        <f>BK89</f>
        <v>12504.04</v>
      </c>
      <c r="L89" s="113"/>
      <c r="M89" s="118"/>
      <c r="P89" s="119">
        <f>SUM(P90:P93)</f>
        <v>0</v>
      </c>
      <c r="R89" s="119">
        <f>SUM(R90:R93)</f>
        <v>0</v>
      </c>
      <c r="T89" s="120">
        <f>SUM(T90:T93)</f>
        <v>0</v>
      </c>
      <c r="AR89" s="114" t="s">
        <v>79</v>
      </c>
      <c r="AT89" s="121" t="s">
        <v>70</v>
      </c>
      <c r="AU89" s="121" t="s">
        <v>79</v>
      </c>
      <c r="AY89" s="114" t="s">
        <v>153</v>
      </c>
      <c r="BK89" s="122">
        <f>SUM(BK90:BK93)</f>
        <v>12504.04</v>
      </c>
    </row>
    <row r="90" spans="2:65" s="1" customFormat="1" ht="16.5" customHeight="1">
      <c r="B90" s="125"/>
      <c r="C90" s="126" t="s">
        <v>79</v>
      </c>
      <c r="D90" s="126" t="s">
        <v>156</v>
      </c>
      <c r="E90" s="127" t="s">
        <v>2876</v>
      </c>
      <c r="F90" s="128" t="s">
        <v>2718</v>
      </c>
      <c r="G90" s="129" t="s">
        <v>159</v>
      </c>
      <c r="H90" s="130">
        <v>1</v>
      </c>
      <c r="I90" s="131">
        <v>11700.005730999999</v>
      </c>
      <c r="J90" s="132">
        <f>ROUND(I90*H90,2)</f>
        <v>11700.01</v>
      </c>
      <c r="K90" s="128" t="s">
        <v>3</v>
      </c>
      <c r="L90" s="133"/>
      <c r="M90" s="134" t="s">
        <v>3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156</v>
      </c>
      <c r="AU90" s="138" t="s">
        <v>81</v>
      </c>
      <c r="AY90" s="15" t="s">
        <v>153</v>
      </c>
      <c r="BE90" s="139">
        <f>IF(N90="základní",J90,0)</f>
        <v>11700.01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79</v>
      </c>
      <c r="BK90" s="139">
        <f>ROUND(I90*H90,2)</f>
        <v>11700.01</v>
      </c>
      <c r="BL90" s="15" t="s">
        <v>161</v>
      </c>
      <c r="BM90" s="138" t="s">
        <v>2877</v>
      </c>
    </row>
    <row r="91" spans="2:65" s="1" customFormat="1" ht="16.5" customHeight="1">
      <c r="B91" s="125"/>
      <c r="C91" s="126" t="s">
        <v>81</v>
      </c>
      <c r="D91" s="126" t="s">
        <v>156</v>
      </c>
      <c r="E91" s="127" t="s">
        <v>2878</v>
      </c>
      <c r="F91" s="128" t="s">
        <v>421</v>
      </c>
      <c r="G91" s="129" t="s">
        <v>360</v>
      </c>
      <c r="H91" s="130">
        <v>3</v>
      </c>
      <c r="I91" s="131">
        <v>68.290667824499991</v>
      </c>
      <c r="J91" s="132">
        <f>ROUND(I91*H91,2)</f>
        <v>204.87</v>
      </c>
      <c r="K91" s="128" t="s">
        <v>3</v>
      </c>
      <c r="L91" s="133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>IF(N91="základní",J91,0)</f>
        <v>204.87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5" t="s">
        <v>79</v>
      </c>
      <c r="BK91" s="139">
        <f>ROUND(I91*H91,2)</f>
        <v>204.87</v>
      </c>
      <c r="BL91" s="15" t="s">
        <v>161</v>
      </c>
      <c r="BM91" s="138" t="s">
        <v>2879</v>
      </c>
    </row>
    <row r="92" spans="2:65" s="1" customFormat="1" ht="16.5" customHeight="1">
      <c r="B92" s="125"/>
      <c r="C92" s="126" t="s">
        <v>167</v>
      </c>
      <c r="D92" s="126" t="s">
        <v>156</v>
      </c>
      <c r="E92" s="127" t="s">
        <v>2880</v>
      </c>
      <c r="F92" s="128" t="s">
        <v>423</v>
      </c>
      <c r="G92" s="129" t="s">
        <v>360</v>
      </c>
      <c r="H92" s="130">
        <v>2.5</v>
      </c>
      <c r="I92" s="131">
        <v>120.29521432499999</v>
      </c>
      <c r="J92" s="132">
        <f>ROUND(I92*H92,2)</f>
        <v>300.74</v>
      </c>
      <c r="K92" s="128" t="s">
        <v>3</v>
      </c>
      <c r="L92" s="133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>IF(N92="základní",J92,0)</f>
        <v>300.74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5" t="s">
        <v>79</v>
      </c>
      <c r="BK92" s="139">
        <f>ROUND(I92*H92,2)</f>
        <v>300.74</v>
      </c>
      <c r="BL92" s="15" t="s">
        <v>161</v>
      </c>
      <c r="BM92" s="138" t="s">
        <v>2881</v>
      </c>
    </row>
    <row r="93" spans="2:65" s="1" customFormat="1" ht="16.5" customHeight="1">
      <c r="B93" s="125"/>
      <c r="C93" s="126" t="s">
        <v>161</v>
      </c>
      <c r="D93" s="126" t="s">
        <v>156</v>
      </c>
      <c r="E93" s="127" t="s">
        <v>2882</v>
      </c>
      <c r="F93" s="128" t="s">
        <v>425</v>
      </c>
      <c r="G93" s="129" t="s">
        <v>360</v>
      </c>
      <c r="H93" s="130">
        <v>1.5</v>
      </c>
      <c r="I93" s="131">
        <v>198.94977753749998</v>
      </c>
      <c r="J93" s="132">
        <f>ROUND(I93*H93,2)</f>
        <v>298.42</v>
      </c>
      <c r="K93" s="128" t="s">
        <v>3</v>
      </c>
      <c r="L93" s="133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>IF(N93="základní",J93,0)</f>
        <v>298.42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5" t="s">
        <v>79</v>
      </c>
      <c r="BK93" s="139">
        <f>ROUND(I93*H93,2)</f>
        <v>298.42</v>
      </c>
      <c r="BL93" s="15" t="s">
        <v>161</v>
      </c>
      <c r="BM93" s="138" t="s">
        <v>2883</v>
      </c>
    </row>
    <row r="94" spans="2:65" s="11" customFormat="1" ht="22.9" customHeight="1">
      <c r="B94" s="113"/>
      <c r="D94" s="114" t="s">
        <v>70</v>
      </c>
      <c r="E94" s="123" t="s">
        <v>426</v>
      </c>
      <c r="F94" s="123" t="s">
        <v>2884</v>
      </c>
      <c r="I94" s="116"/>
      <c r="J94" s="124">
        <f>BK94</f>
        <v>149963.15999999997</v>
      </c>
      <c r="L94" s="113"/>
      <c r="M94" s="118"/>
      <c r="P94" s="119">
        <f>SUM(P95:P146)</f>
        <v>0</v>
      </c>
      <c r="R94" s="119">
        <f>SUM(R95:R146)</f>
        <v>0</v>
      </c>
      <c r="T94" s="120">
        <f>SUM(T95:T146)</f>
        <v>0</v>
      </c>
      <c r="AR94" s="114" t="s">
        <v>79</v>
      </c>
      <c r="AT94" s="121" t="s">
        <v>70</v>
      </c>
      <c r="AU94" s="121" t="s">
        <v>79</v>
      </c>
      <c r="AY94" s="114" t="s">
        <v>153</v>
      </c>
      <c r="BK94" s="122">
        <f>SUM(BK95:BK146)</f>
        <v>149963.15999999997</v>
      </c>
    </row>
    <row r="95" spans="2:65" s="1" customFormat="1" ht="16.5" customHeight="1">
      <c r="B95" s="125"/>
      <c r="C95" s="126" t="s">
        <v>174</v>
      </c>
      <c r="D95" s="126" t="s">
        <v>156</v>
      </c>
      <c r="E95" s="127" t="s">
        <v>2885</v>
      </c>
      <c r="F95" s="128" t="s">
        <v>2539</v>
      </c>
      <c r="G95" s="129" t="s">
        <v>159</v>
      </c>
      <c r="H95" s="130">
        <v>1</v>
      </c>
      <c r="I95" s="131">
        <v>2917.6308747605249</v>
      </c>
      <c r="J95" s="132">
        <f t="shared" ref="J95:J126" si="0">ROUND(I95*H95,2)</f>
        <v>2917.63</v>
      </c>
      <c r="K95" s="128" t="s">
        <v>3</v>
      </c>
      <c r="L95" s="133"/>
      <c r="M95" s="134" t="s">
        <v>3</v>
      </c>
      <c r="N95" s="135" t="s">
        <v>42</v>
      </c>
      <c r="P95" s="136">
        <f t="shared" ref="P95:P126" si="1">O95*H95</f>
        <v>0</v>
      </c>
      <c r="Q95" s="136">
        <v>0</v>
      </c>
      <c r="R95" s="136">
        <f t="shared" ref="R95:R126" si="2">Q95*H95</f>
        <v>0</v>
      </c>
      <c r="S95" s="136">
        <v>0</v>
      </c>
      <c r="T95" s="137">
        <f t="shared" ref="T95:T126" si="3">S95*H95</f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ref="BE95:BE126" si="4">IF(N95="základní",J95,0)</f>
        <v>2917.63</v>
      </c>
      <c r="BF95" s="139">
        <f t="shared" ref="BF95:BF126" si="5">IF(N95="snížená",J95,0)</f>
        <v>0</v>
      </c>
      <c r="BG95" s="139">
        <f t="shared" ref="BG95:BG126" si="6">IF(N95="zákl. přenesená",J95,0)</f>
        <v>0</v>
      </c>
      <c r="BH95" s="139">
        <f t="shared" ref="BH95:BH126" si="7">IF(N95="sníž. přenesená",J95,0)</f>
        <v>0</v>
      </c>
      <c r="BI95" s="139">
        <f t="shared" ref="BI95:BI126" si="8">IF(N95="nulová",J95,0)</f>
        <v>0</v>
      </c>
      <c r="BJ95" s="15" t="s">
        <v>79</v>
      </c>
      <c r="BK95" s="139">
        <f t="shared" ref="BK95:BK126" si="9">ROUND(I95*H95,2)</f>
        <v>2917.63</v>
      </c>
      <c r="BL95" s="15" t="s">
        <v>161</v>
      </c>
      <c r="BM95" s="138" t="s">
        <v>217</v>
      </c>
    </row>
    <row r="96" spans="2:65" s="1" customFormat="1" ht="16.5" customHeight="1">
      <c r="B96" s="125"/>
      <c r="C96" s="126" t="s">
        <v>178</v>
      </c>
      <c r="D96" s="126" t="s">
        <v>156</v>
      </c>
      <c r="E96" s="127" t="s">
        <v>2886</v>
      </c>
      <c r="F96" s="128" t="s">
        <v>2541</v>
      </c>
      <c r="G96" s="129" t="s">
        <v>159</v>
      </c>
      <c r="H96" s="130">
        <v>1</v>
      </c>
      <c r="I96" s="131">
        <v>388.94218834679998</v>
      </c>
      <c r="J96" s="132">
        <f t="shared" si="0"/>
        <v>388.94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388.94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388.94</v>
      </c>
      <c r="BL96" s="15" t="s">
        <v>161</v>
      </c>
      <c r="BM96" s="138" t="s">
        <v>223</v>
      </c>
    </row>
    <row r="97" spans="2:65" s="1" customFormat="1" ht="16.5" customHeight="1">
      <c r="B97" s="125"/>
      <c r="C97" s="126" t="s">
        <v>182</v>
      </c>
      <c r="D97" s="126" t="s">
        <v>156</v>
      </c>
      <c r="E97" s="127" t="s">
        <v>2887</v>
      </c>
      <c r="F97" s="128" t="s">
        <v>440</v>
      </c>
      <c r="G97" s="129" t="s">
        <v>159</v>
      </c>
      <c r="H97" s="130">
        <v>1</v>
      </c>
      <c r="I97" s="131">
        <v>148.0556484</v>
      </c>
      <c r="J97" s="132">
        <f t="shared" si="0"/>
        <v>148.06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148.06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148.06</v>
      </c>
      <c r="BL97" s="15" t="s">
        <v>161</v>
      </c>
      <c r="BM97" s="138" t="s">
        <v>229</v>
      </c>
    </row>
    <row r="98" spans="2:65" s="1" customFormat="1" ht="16.5" customHeight="1">
      <c r="B98" s="125"/>
      <c r="C98" s="126" t="s">
        <v>160</v>
      </c>
      <c r="D98" s="126" t="s">
        <v>156</v>
      </c>
      <c r="E98" s="127" t="s">
        <v>2888</v>
      </c>
      <c r="F98" s="128" t="s">
        <v>442</v>
      </c>
      <c r="G98" s="129" t="s">
        <v>159</v>
      </c>
      <c r="H98" s="130">
        <v>1</v>
      </c>
      <c r="I98" s="131">
        <v>30.073803581249997</v>
      </c>
      <c r="J98" s="132">
        <f t="shared" si="0"/>
        <v>30.07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30.07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30.07</v>
      </c>
      <c r="BL98" s="15" t="s">
        <v>161</v>
      </c>
      <c r="BM98" s="138" t="s">
        <v>235</v>
      </c>
    </row>
    <row r="99" spans="2:65" s="1" customFormat="1" ht="16.5" customHeight="1">
      <c r="B99" s="125"/>
      <c r="C99" s="126" t="s">
        <v>189</v>
      </c>
      <c r="D99" s="126" t="s">
        <v>156</v>
      </c>
      <c r="E99" s="127" t="s">
        <v>2889</v>
      </c>
      <c r="F99" s="128" t="s">
        <v>2890</v>
      </c>
      <c r="G99" s="129" t="s">
        <v>159</v>
      </c>
      <c r="H99" s="130">
        <v>1</v>
      </c>
      <c r="I99" s="131">
        <v>824.42937115935001</v>
      </c>
      <c r="J99" s="132">
        <f t="shared" si="0"/>
        <v>824.43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824.43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824.43</v>
      </c>
      <c r="BL99" s="15" t="s">
        <v>161</v>
      </c>
      <c r="BM99" s="138" t="s">
        <v>243</v>
      </c>
    </row>
    <row r="100" spans="2:65" s="1" customFormat="1" ht="16.5" customHeight="1">
      <c r="B100" s="125"/>
      <c r="C100" s="126" t="s">
        <v>193</v>
      </c>
      <c r="D100" s="126" t="s">
        <v>156</v>
      </c>
      <c r="E100" s="127" t="s">
        <v>2891</v>
      </c>
      <c r="F100" s="128" t="s">
        <v>448</v>
      </c>
      <c r="G100" s="129" t="s">
        <v>159</v>
      </c>
      <c r="H100" s="130">
        <v>1</v>
      </c>
      <c r="I100" s="131">
        <v>3433.20690987945</v>
      </c>
      <c r="J100" s="132">
        <f t="shared" si="0"/>
        <v>3433.21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3433.21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3433.21</v>
      </c>
      <c r="BL100" s="15" t="s">
        <v>161</v>
      </c>
      <c r="BM100" s="138" t="s">
        <v>2892</v>
      </c>
    </row>
    <row r="101" spans="2:65" s="1" customFormat="1" ht="16.5" customHeight="1">
      <c r="B101" s="125"/>
      <c r="C101" s="126" t="s">
        <v>197</v>
      </c>
      <c r="D101" s="126" t="s">
        <v>156</v>
      </c>
      <c r="E101" s="127" t="s">
        <v>2893</v>
      </c>
      <c r="F101" s="128" t="s">
        <v>451</v>
      </c>
      <c r="G101" s="129" t="s">
        <v>159</v>
      </c>
      <c r="H101" s="130">
        <v>1</v>
      </c>
      <c r="I101" s="131">
        <v>416.40651112500001</v>
      </c>
      <c r="J101" s="132">
        <f t="shared" si="0"/>
        <v>416.41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416.41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416.41</v>
      </c>
      <c r="BL101" s="15" t="s">
        <v>161</v>
      </c>
      <c r="BM101" s="138" t="s">
        <v>2894</v>
      </c>
    </row>
    <row r="102" spans="2:65" s="1" customFormat="1" ht="16.5" customHeight="1">
      <c r="B102" s="125"/>
      <c r="C102" s="126" t="s">
        <v>9</v>
      </c>
      <c r="D102" s="126" t="s">
        <v>156</v>
      </c>
      <c r="E102" s="127" t="s">
        <v>2895</v>
      </c>
      <c r="F102" s="128" t="s">
        <v>1365</v>
      </c>
      <c r="G102" s="129" t="s">
        <v>159</v>
      </c>
      <c r="H102" s="130">
        <v>2</v>
      </c>
      <c r="I102" s="131">
        <v>592.84257662767493</v>
      </c>
      <c r="J102" s="132">
        <f t="shared" si="0"/>
        <v>1185.69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1185.69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1185.69</v>
      </c>
      <c r="BL102" s="15" t="s">
        <v>161</v>
      </c>
      <c r="BM102" s="138" t="s">
        <v>2896</v>
      </c>
    </row>
    <row r="103" spans="2:65" s="1" customFormat="1" ht="16.5" customHeight="1">
      <c r="B103" s="125"/>
      <c r="C103" s="126" t="s">
        <v>204</v>
      </c>
      <c r="D103" s="126" t="s">
        <v>156</v>
      </c>
      <c r="E103" s="127" t="s">
        <v>2897</v>
      </c>
      <c r="F103" s="128" t="s">
        <v>466</v>
      </c>
      <c r="G103" s="129" t="s">
        <v>159</v>
      </c>
      <c r="H103" s="130">
        <v>1</v>
      </c>
      <c r="I103" s="131">
        <v>242.44112425500001</v>
      </c>
      <c r="J103" s="132">
        <f t="shared" si="0"/>
        <v>242.44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242.44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242.44</v>
      </c>
      <c r="BL103" s="15" t="s">
        <v>161</v>
      </c>
      <c r="BM103" s="138" t="s">
        <v>2898</v>
      </c>
    </row>
    <row r="104" spans="2:65" s="1" customFormat="1" ht="16.5" customHeight="1">
      <c r="B104" s="125"/>
      <c r="C104" s="126" t="s">
        <v>208</v>
      </c>
      <c r="D104" s="126" t="s">
        <v>156</v>
      </c>
      <c r="E104" s="127" t="s">
        <v>2899</v>
      </c>
      <c r="F104" s="128" t="s">
        <v>472</v>
      </c>
      <c r="G104" s="129" t="s">
        <v>159</v>
      </c>
      <c r="H104" s="130">
        <v>1</v>
      </c>
      <c r="I104" s="131">
        <v>161.93586543749998</v>
      </c>
      <c r="J104" s="132">
        <f t="shared" si="0"/>
        <v>161.94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161.94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161.94</v>
      </c>
      <c r="BL104" s="15" t="s">
        <v>161</v>
      </c>
      <c r="BM104" s="138" t="s">
        <v>2900</v>
      </c>
    </row>
    <row r="105" spans="2:65" s="1" customFormat="1" ht="16.5" customHeight="1">
      <c r="B105" s="125"/>
      <c r="C105" s="126" t="s">
        <v>214</v>
      </c>
      <c r="D105" s="126" t="s">
        <v>156</v>
      </c>
      <c r="E105" s="127" t="s">
        <v>2901</v>
      </c>
      <c r="F105" s="128" t="s">
        <v>2312</v>
      </c>
      <c r="G105" s="129" t="s">
        <v>159</v>
      </c>
      <c r="H105" s="130">
        <v>1</v>
      </c>
      <c r="I105" s="131">
        <v>972.40173825712486</v>
      </c>
      <c r="J105" s="132">
        <f t="shared" si="0"/>
        <v>972.4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4"/>
        <v>972.4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5" t="s">
        <v>79</v>
      </c>
      <c r="BK105" s="139">
        <f t="shared" si="9"/>
        <v>972.4</v>
      </c>
      <c r="BL105" s="15" t="s">
        <v>161</v>
      </c>
      <c r="BM105" s="138" t="s">
        <v>2902</v>
      </c>
    </row>
    <row r="106" spans="2:65" s="1" customFormat="1" ht="16.5" customHeight="1">
      <c r="B106" s="125"/>
      <c r="C106" s="126" t="s">
        <v>217</v>
      </c>
      <c r="D106" s="126" t="s">
        <v>156</v>
      </c>
      <c r="E106" s="127" t="s">
        <v>2903</v>
      </c>
      <c r="F106" s="128" t="s">
        <v>2561</v>
      </c>
      <c r="G106" s="129" t="s">
        <v>159</v>
      </c>
      <c r="H106" s="130">
        <v>1</v>
      </c>
      <c r="I106" s="131">
        <v>1860.4117569262501</v>
      </c>
      <c r="J106" s="132">
        <f t="shared" si="0"/>
        <v>1860.41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"/>
        <v>0</v>
      </c>
      <c r="Q106" s="136">
        <v>0</v>
      </c>
      <c r="R106" s="136">
        <f t="shared" si="2"/>
        <v>0</v>
      </c>
      <c r="S106" s="136">
        <v>0</v>
      </c>
      <c r="T106" s="137">
        <f t="shared" si="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4"/>
        <v>1860.41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5" t="s">
        <v>79</v>
      </c>
      <c r="BK106" s="139">
        <f t="shared" si="9"/>
        <v>1860.41</v>
      </c>
      <c r="BL106" s="15" t="s">
        <v>161</v>
      </c>
      <c r="BM106" s="138" t="s">
        <v>2904</v>
      </c>
    </row>
    <row r="107" spans="2:65" s="1" customFormat="1" ht="24.2" customHeight="1">
      <c r="B107" s="125"/>
      <c r="C107" s="126" t="s">
        <v>220</v>
      </c>
      <c r="D107" s="126" t="s">
        <v>156</v>
      </c>
      <c r="E107" s="127" t="s">
        <v>2905</v>
      </c>
      <c r="F107" s="128" t="s">
        <v>507</v>
      </c>
      <c r="G107" s="129" t="s">
        <v>159</v>
      </c>
      <c r="H107" s="130">
        <v>3</v>
      </c>
      <c r="I107" s="131">
        <v>10373.259907761299</v>
      </c>
      <c r="J107" s="132">
        <f t="shared" si="0"/>
        <v>31119.78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4"/>
        <v>31119.78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5" t="s">
        <v>79</v>
      </c>
      <c r="BK107" s="139">
        <f t="shared" si="9"/>
        <v>31119.78</v>
      </c>
      <c r="BL107" s="15" t="s">
        <v>161</v>
      </c>
      <c r="BM107" s="138" t="s">
        <v>2906</v>
      </c>
    </row>
    <row r="108" spans="2:65" s="1" customFormat="1" ht="16.5" customHeight="1">
      <c r="B108" s="125"/>
      <c r="C108" s="126" t="s">
        <v>223</v>
      </c>
      <c r="D108" s="126" t="s">
        <v>156</v>
      </c>
      <c r="E108" s="127" t="s">
        <v>2907</v>
      </c>
      <c r="F108" s="128" t="s">
        <v>510</v>
      </c>
      <c r="G108" s="129" t="s">
        <v>159</v>
      </c>
      <c r="H108" s="130">
        <v>3</v>
      </c>
      <c r="I108" s="131">
        <v>4081.0799203217994</v>
      </c>
      <c r="J108" s="132">
        <f t="shared" si="0"/>
        <v>12243.24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"/>
        <v>0</v>
      </c>
      <c r="Q108" s="136">
        <v>0</v>
      </c>
      <c r="R108" s="136">
        <f t="shared" si="2"/>
        <v>0</v>
      </c>
      <c r="S108" s="136">
        <v>0</v>
      </c>
      <c r="T108" s="137">
        <f t="shared" si="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4"/>
        <v>12243.24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5" t="s">
        <v>79</v>
      </c>
      <c r="BK108" s="139">
        <f t="shared" si="9"/>
        <v>12243.24</v>
      </c>
      <c r="BL108" s="15" t="s">
        <v>161</v>
      </c>
      <c r="BM108" s="138" t="s">
        <v>2908</v>
      </c>
    </row>
    <row r="109" spans="2:65" s="1" customFormat="1" ht="16.5" customHeight="1">
      <c r="B109" s="125"/>
      <c r="C109" s="126" t="s">
        <v>226</v>
      </c>
      <c r="D109" s="126" t="s">
        <v>156</v>
      </c>
      <c r="E109" s="127" t="s">
        <v>2909</v>
      </c>
      <c r="F109" s="128" t="s">
        <v>544</v>
      </c>
      <c r="G109" s="129" t="s">
        <v>159</v>
      </c>
      <c r="H109" s="130">
        <v>2</v>
      </c>
      <c r="I109" s="131">
        <v>1619.3586543749998</v>
      </c>
      <c r="J109" s="132">
        <f t="shared" si="0"/>
        <v>3238.72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4"/>
        <v>3238.72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5" t="s">
        <v>79</v>
      </c>
      <c r="BK109" s="139">
        <f t="shared" si="9"/>
        <v>3238.72</v>
      </c>
      <c r="BL109" s="15" t="s">
        <v>161</v>
      </c>
      <c r="BM109" s="138" t="s">
        <v>323</v>
      </c>
    </row>
    <row r="110" spans="2:65" s="1" customFormat="1" ht="16.5" customHeight="1">
      <c r="B110" s="125"/>
      <c r="C110" s="126" t="s">
        <v>229</v>
      </c>
      <c r="D110" s="126" t="s">
        <v>156</v>
      </c>
      <c r="E110" s="127" t="s">
        <v>2910</v>
      </c>
      <c r="F110" s="128" t="s">
        <v>550</v>
      </c>
      <c r="G110" s="129" t="s">
        <v>159</v>
      </c>
      <c r="H110" s="130">
        <v>1</v>
      </c>
      <c r="I110" s="131">
        <v>1726.8470551134001</v>
      </c>
      <c r="J110" s="132">
        <f t="shared" si="0"/>
        <v>1726.85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"/>
        <v>0</v>
      </c>
      <c r="Q110" s="136">
        <v>0</v>
      </c>
      <c r="R110" s="136">
        <f t="shared" si="2"/>
        <v>0</v>
      </c>
      <c r="S110" s="136">
        <v>0</v>
      </c>
      <c r="T110" s="137">
        <f t="shared" si="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4"/>
        <v>1726.85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5" t="s">
        <v>79</v>
      </c>
      <c r="BK110" s="139">
        <f t="shared" si="9"/>
        <v>1726.85</v>
      </c>
      <c r="BL110" s="15" t="s">
        <v>161</v>
      </c>
      <c r="BM110" s="138" t="s">
        <v>349</v>
      </c>
    </row>
    <row r="111" spans="2:65" s="1" customFormat="1" ht="16.5" customHeight="1">
      <c r="B111" s="125"/>
      <c r="C111" s="126" t="s">
        <v>8</v>
      </c>
      <c r="D111" s="126" t="s">
        <v>156</v>
      </c>
      <c r="E111" s="127" t="s">
        <v>2911</v>
      </c>
      <c r="F111" s="128" t="s">
        <v>553</v>
      </c>
      <c r="G111" s="129" t="s">
        <v>159</v>
      </c>
      <c r="H111" s="130">
        <v>2</v>
      </c>
      <c r="I111" s="131">
        <v>553.35798589499996</v>
      </c>
      <c r="J111" s="132">
        <f t="shared" si="0"/>
        <v>1106.72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4"/>
        <v>1106.72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5" t="s">
        <v>79</v>
      </c>
      <c r="BK111" s="139">
        <f t="shared" si="9"/>
        <v>1106.72</v>
      </c>
      <c r="BL111" s="15" t="s">
        <v>161</v>
      </c>
      <c r="BM111" s="138" t="s">
        <v>357</v>
      </c>
    </row>
    <row r="112" spans="2:65" s="1" customFormat="1" ht="16.5" customHeight="1">
      <c r="B112" s="125"/>
      <c r="C112" s="126" t="s">
        <v>235</v>
      </c>
      <c r="D112" s="126" t="s">
        <v>156</v>
      </c>
      <c r="E112" s="127" t="s">
        <v>2912</v>
      </c>
      <c r="F112" s="128" t="s">
        <v>556</v>
      </c>
      <c r="G112" s="129" t="s">
        <v>159</v>
      </c>
      <c r="H112" s="130">
        <v>1</v>
      </c>
      <c r="I112" s="131">
        <v>2764.5135738808499</v>
      </c>
      <c r="J112" s="132">
        <f t="shared" si="0"/>
        <v>2764.51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"/>
        <v>0</v>
      </c>
      <c r="Q112" s="136">
        <v>0</v>
      </c>
      <c r="R112" s="136">
        <f t="shared" si="2"/>
        <v>0</v>
      </c>
      <c r="S112" s="136">
        <v>0</v>
      </c>
      <c r="T112" s="137">
        <f t="shared" si="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4"/>
        <v>2764.51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5" t="s">
        <v>79</v>
      </c>
      <c r="BK112" s="139">
        <f t="shared" si="9"/>
        <v>2764.51</v>
      </c>
      <c r="BL112" s="15" t="s">
        <v>161</v>
      </c>
      <c r="BM112" s="138" t="s">
        <v>366</v>
      </c>
    </row>
    <row r="113" spans="2:65" s="1" customFormat="1" ht="16.5" customHeight="1">
      <c r="B113" s="125"/>
      <c r="C113" s="126" t="s">
        <v>239</v>
      </c>
      <c r="D113" s="126" t="s">
        <v>156</v>
      </c>
      <c r="E113" s="127" t="s">
        <v>2913</v>
      </c>
      <c r="F113" s="128" t="s">
        <v>562</v>
      </c>
      <c r="G113" s="129" t="s">
        <v>159</v>
      </c>
      <c r="H113" s="130">
        <v>1</v>
      </c>
      <c r="I113" s="131">
        <v>925.34780249999994</v>
      </c>
      <c r="J113" s="132">
        <f t="shared" si="0"/>
        <v>925.35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4"/>
        <v>925.35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5" t="s">
        <v>79</v>
      </c>
      <c r="BK113" s="139">
        <f t="shared" si="9"/>
        <v>925.35</v>
      </c>
      <c r="BL113" s="15" t="s">
        <v>161</v>
      </c>
      <c r="BM113" s="138" t="s">
        <v>374</v>
      </c>
    </row>
    <row r="114" spans="2:65" s="1" customFormat="1" ht="16.5" customHeight="1">
      <c r="B114" s="125"/>
      <c r="C114" s="126" t="s">
        <v>243</v>
      </c>
      <c r="D114" s="126" t="s">
        <v>156</v>
      </c>
      <c r="E114" s="127" t="s">
        <v>2914</v>
      </c>
      <c r="F114" s="128" t="s">
        <v>564</v>
      </c>
      <c r="G114" s="129" t="s">
        <v>159</v>
      </c>
      <c r="H114" s="130">
        <v>1</v>
      </c>
      <c r="I114" s="131">
        <v>231.33695062499999</v>
      </c>
      <c r="J114" s="132">
        <f t="shared" si="0"/>
        <v>231.34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"/>
        <v>0</v>
      </c>
      <c r="Q114" s="136">
        <v>0</v>
      </c>
      <c r="R114" s="136">
        <f t="shared" si="2"/>
        <v>0</v>
      </c>
      <c r="S114" s="136">
        <v>0</v>
      </c>
      <c r="T114" s="137">
        <f t="shared" si="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4"/>
        <v>231.34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5" t="s">
        <v>79</v>
      </c>
      <c r="BK114" s="139">
        <f t="shared" si="9"/>
        <v>231.34</v>
      </c>
      <c r="BL114" s="15" t="s">
        <v>161</v>
      </c>
      <c r="BM114" s="138" t="s">
        <v>328</v>
      </c>
    </row>
    <row r="115" spans="2:65" s="1" customFormat="1" ht="16.5" customHeight="1">
      <c r="B115" s="125"/>
      <c r="C115" s="126" t="s">
        <v>247</v>
      </c>
      <c r="D115" s="126" t="s">
        <v>156</v>
      </c>
      <c r="E115" s="127" t="s">
        <v>2915</v>
      </c>
      <c r="F115" s="128" t="s">
        <v>2756</v>
      </c>
      <c r="G115" s="129" t="s">
        <v>159</v>
      </c>
      <c r="H115" s="130">
        <v>1</v>
      </c>
      <c r="I115" s="131">
        <v>322.02103526999997</v>
      </c>
      <c r="J115" s="132">
        <f t="shared" si="0"/>
        <v>322.02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"/>
        <v>0</v>
      </c>
      <c r="Q115" s="136">
        <v>0</v>
      </c>
      <c r="R115" s="136">
        <f t="shared" si="2"/>
        <v>0</v>
      </c>
      <c r="S115" s="136">
        <v>0</v>
      </c>
      <c r="T115" s="137">
        <f t="shared" si="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4"/>
        <v>322.02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5" t="s">
        <v>79</v>
      </c>
      <c r="BK115" s="139">
        <f t="shared" si="9"/>
        <v>322.02</v>
      </c>
      <c r="BL115" s="15" t="s">
        <v>161</v>
      </c>
      <c r="BM115" s="138" t="s">
        <v>333</v>
      </c>
    </row>
    <row r="116" spans="2:65" s="1" customFormat="1" ht="16.5" customHeight="1">
      <c r="B116" s="125"/>
      <c r="C116" s="126" t="s">
        <v>251</v>
      </c>
      <c r="D116" s="126" t="s">
        <v>156</v>
      </c>
      <c r="E116" s="127" t="s">
        <v>2916</v>
      </c>
      <c r="F116" s="128" t="s">
        <v>566</v>
      </c>
      <c r="G116" s="129" t="s">
        <v>159</v>
      </c>
      <c r="H116" s="130">
        <v>5</v>
      </c>
      <c r="I116" s="131">
        <v>110.83815978345</v>
      </c>
      <c r="J116" s="132">
        <f t="shared" si="0"/>
        <v>554.19000000000005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"/>
        <v>0</v>
      </c>
      <c r="Q116" s="136">
        <v>0</v>
      </c>
      <c r="R116" s="136">
        <f t="shared" si="2"/>
        <v>0</v>
      </c>
      <c r="S116" s="136">
        <v>0</v>
      </c>
      <c r="T116" s="137">
        <f t="shared" si="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4"/>
        <v>554.19000000000005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5" t="s">
        <v>79</v>
      </c>
      <c r="BK116" s="139">
        <f t="shared" si="9"/>
        <v>554.19000000000005</v>
      </c>
      <c r="BL116" s="15" t="s">
        <v>161</v>
      </c>
      <c r="BM116" s="138" t="s">
        <v>337</v>
      </c>
    </row>
    <row r="117" spans="2:65" s="1" customFormat="1" ht="16.5" customHeight="1">
      <c r="B117" s="125"/>
      <c r="C117" s="126" t="s">
        <v>255</v>
      </c>
      <c r="D117" s="126" t="s">
        <v>156</v>
      </c>
      <c r="E117" s="127" t="s">
        <v>2917</v>
      </c>
      <c r="F117" s="128" t="s">
        <v>568</v>
      </c>
      <c r="G117" s="129" t="s">
        <v>159</v>
      </c>
      <c r="H117" s="130">
        <v>5</v>
      </c>
      <c r="I117" s="131">
        <v>2.3966508084749996</v>
      </c>
      <c r="J117" s="132">
        <f t="shared" si="0"/>
        <v>11.98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4"/>
        <v>11.98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5" t="s">
        <v>79</v>
      </c>
      <c r="BK117" s="139">
        <f t="shared" si="9"/>
        <v>11.98</v>
      </c>
      <c r="BL117" s="15" t="s">
        <v>161</v>
      </c>
      <c r="BM117" s="138" t="s">
        <v>340</v>
      </c>
    </row>
    <row r="118" spans="2:65" s="1" customFormat="1" ht="16.5" customHeight="1">
      <c r="B118" s="125"/>
      <c r="C118" s="126" t="s">
        <v>259</v>
      </c>
      <c r="D118" s="126" t="s">
        <v>156</v>
      </c>
      <c r="E118" s="127" t="s">
        <v>2918</v>
      </c>
      <c r="F118" s="128" t="s">
        <v>570</v>
      </c>
      <c r="G118" s="129" t="s">
        <v>159</v>
      </c>
      <c r="H118" s="130">
        <v>1</v>
      </c>
      <c r="I118" s="131">
        <v>578.01850483162491</v>
      </c>
      <c r="J118" s="132">
        <f t="shared" si="0"/>
        <v>578.02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"/>
        <v>0</v>
      </c>
      <c r="Q118" s="136">
        <v>0</v>
      </c>
      <c r="R118" s="136">
        <f t="shared" si="2"/>
        <v>0</v>
      </c>
      <c r="S118" s="136">
        <v>0</v>
      </c>
      <c r="T118" s="137">
        <f t="shared" si="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4"/>
        <v>578.02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5" t="s">
        <v>79</v>
      </c>
      <c r="BK118" s="139">
        <f t="shared" si="9"/>
        <v>578.02</v>
      </c>
      <c r="BL118" s="15" t="s">
        <v>161</v>
      </c>
      <c r="BM118" s="138" t="s">
        <v>596</v>
      </c>
    </row>
    <row r="119" spans="2:65" s="1" customFormat="1" ht="16.5" customHeight="1">
      <c r="B119" s="125"/>
      <c r="C119" s="126" t="s">
        <v>263</v>
      </c>
      <c r="D119" s="126" t="s">
        <v>156</v>
      </c>
      <c r="E119" s="127" t="s">
        <v>2919</v>
      </c>
      <c r="F119" s="128" t="s">
        <v>2580</v>
      </c>
      <c r="G119" s="129" t="s">
        <v>159</v>
      </c>
      <c r="H119" s="130">
        <v>1</v>
      </c>
      <c r="I119" s="131">
        <v>3147.4224945553501</v>
      </c>
      <c r="J119" s="132">
        <f t="shared" si="0"/>
        <v>3147.42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4"/>
        <v>3147.42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5" t="s">
        <v>79</v>
      </c>
      <c r="BK119" s="139">
        <f t="shared" si="9"/>
        <v>3147.42</v>
      </c>
      <c r="BL119" s="15" t="s">
        <v>161</v>
      </c>
      <c r="BM119" s="138" t="s">
        <v>602</v>
      </c>
    </row>
    <row r="120" spans="2:65" s="1" customFormat="1" ht="16.5" customHeight="1">
      <c r="B120" s="125"/>
      <c r="C120" s="126" t="s">
        <v>267</v>
      </c>
      <c r="D120" s="126" t="s">
        <v>156</v>
      </c>
      <c r="E120" s="127" t="s">
        <v>2920</v>
      </c>
      <c r="F120" s="128" t="s">
        <v>588</v>
      </c>
      <c r="G120" s="129" t="s">
        <v>159</v>
      </c>
      <c r="H120" s="130">
        <v>6</v>
      </c>
      <c r="I120" s="131">
        <v>228.87552547034997</v>
      </c>
      <c r="J120" s="132">
        <f t="shared" si="0"/>
        <v>1373.25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"/>
        <v>0</v>
      </c>
      <c r="Q120" s="136">
        <v>0</v>
      </c>
      <c r="R120" s="136">
        <f t="shared" si="2"/>
        <v>0</v>
      </c>
      <c r="S120" s="136">
        <v>0</v>
      </c>
      <c r="T120" s="137">
        <f t="shared" si="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4"/>
        <v>1373.25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5" t="s">
        <v>79</v>
      </c>
      <c r="BK120" s="139">
        <f t="shared" si="9"/>
        <v>1373.25</v>
      </c>
      <c r="BL120" s="15" t="s">
        <v>161</v>
      </c>
      <c r="BM120" s="138" t="s">
        <v>609</v>
      </c>
    </row>
    <row r="121" spans="2:65" s="1" customFormat="1" ht="16.5" customHeight="1">
      <c r="B121" s="125"/>
      <c r="C121" s="126" t="s">
        <v>271</v>
      </c>
      <c r="D121" s="126" t="s">
        <v>156</v>
      </c>
      <c r="E121" s="127" t="s">
        <v>2921</v>
      </c>
      <c r="F121" s="128" t="s">
        <v>2763</v>
      </c>
      <c r="G121" s="129" t="s">
        <v>159</v>
      </c>
      <c r="H121" s="130">
        <v>20</v>
      </c>
      <c r="I121" s="131">
        <v>239.711348237625</v>
      </c>
      <c r="J121" s="132">
        <f t="shared" si="0"/>
        <v>4794.2299999999996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4"/>
        <v>4794.2299999999996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5" t="s">
        <v>79</v>
      </c>
      <c r="BK121" s="139">
        <f t="shared" si="9"/>
        <v>4794.2299999999996</v>
      </c>
      <c r="BL121" s="15" t="s">
        <v>161</v>
      </c>
      <c r="BM121" s="138" t="s">
        <v>616</v>
      </c>
    </row>
    <row r="122" spans="2:65" s="1" customFormat="1" ht="16.5" customHeight="1">
      <c r="B122" s="125"/>
      <c r="C122" s="126" t="s">
        <v>275</v>
      </c>
      <c r="D122" s="126" t="s">
        <v>156</v>
      </c>
      <c r="E122" s="127" t="s">
        <v>2922</v>
      </c>
      <c r="F122" s="128" t="s">
        <v>591</v>
      </c>
      <c r="G122" s="129" t="s">
        <v>159</v>
      </c>
      <c r="H122" s="130">
        <v>3</v>
      </c>
      <c r="I122" s="131">
        <v>322.9463830725</v>
      </c>
      <c r="J122" s="132">
        <f t="shared" si="0"/>
        <v>968.84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"/>
        <v>0</v>
      </c>
      <c r="Q122" s="136">
        <v>0</v>
      </c>
      <c r="R122" s="136">
        <f t="shared" si="2"/>
        <v>0</v>
      </c>
      <c r="S122" s="136">
        <v>0</v>
      </c>
      <c r="T122" s="137">
        <f t="shared" si="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4"/>
        <v>968.84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5" t="s">
        <v>79</v>
      </c>
      <c r="BK122" s="139">
        <f t="shared" si="9"/>
        <v>968.84</v>
      </c>
      <c r="BL122" s="15" t="s">
        <v>161</v>
      </c>
      <c r="BM122" s="138" t="s">
        <v>624</v>
      </c>
    </row>
    <row r="123" spans="2:65" s="1" customFormat="1" ht="16.5" customHeight="1">
      <c r="B123" s="125"/>
      <c r="C123" s="126" t="s">
        <v>279</v>
      </c>
      <c r="D123" s="126" t="s">
        <v>156</v>
      </c>
      <c r="E123" s="127" t="s">
        <v>2923</v>
      </c>
      <c r="F123" s="128" t="s">
        <v>598</v>
      </c>
      <c r="G123" s="129" t="s">
        <v>159</v>
      </c>
      <c r="H123" s="130">
        <v>1</v>
      </c>
      <c r="I123" s="131">
        <v>217.82687270849999</v>
      </c>
      <c r="J123" s="132">
        <f t="shared" si="0"/>
        <v>217.83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"/>
        <v>0</v>
      </c>
      <c r="Q123" s="136">
        <v>0</v>
      </c>
      <c r="R123" s="136">
        <f t="shared" si="2"/>
        <v>0</v>
      </c>
      <c r="S123" s="136">
        <v>0</v>
      </c>
      <c r="T123" s="137">
        <f t="shared" si="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4"/>
        <v>217.83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5" t="s">
        <v>79</v>
      </c>
      <c r="BK123" s="139">
        <f t="shared" si="9"/>
        <v>217.83</v>
      </c>
      <c r="BL123" s="15" t="s">
        <v>161</v>
      </c>
      <c r="BM123" s="138" t="s">
        <v>348</v>
      </c>
    </row>
    <row r="124" spans="2:65" s="1" customFormat="1" ht="16.5" customHeight="1">
      <c r="B124" s="125"/>
      <c r="C124" s="126" t="s">
        <v>283</v>
      </c>
      <c r="D124" s="126" t="s">
        <v>156</v>
      </c>
      <c r="E124" s="127" t="s">
        <v>2924</v>
      </c>
      <c r="F124" s="128" t="s">
        <v>2767</v>
      </c>
      <c r="G124" s="129" t="s">
        <v>159</v>
      </c>
      <c r="H124" s="130">
        <v>1</v>
      </c>
      <c r="I124" s="131">
        <v>69.401085187499987</v>
      </c>
      <c r="J124" s="132">
        <f t="shared" si="0"/>
        <v>69.400000000000006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4"/>
        <v>69.400000000000006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5" t="s">
        <v>79</v>
      </c>
      <c r="BK124" s="139">
        <f t="shared" si="9"/>
        <v>69.400000000000006</v>
      </c>
      <c r="BL124" s="15" t="s">
        <v>161</v>
      </c>
      <c r="BM124" s="138" t="s">
        <v>639</v>
      </c>
    </row>
    <row r="125" spans="2:65" s="1" customFormat="1" ht="16.5" customHeight="1">
      <c r="B125" s="125"/>
      <c r="C125" s="126" t="s">
        <v>287</v>
      </c>
      <c r="D125" s="126" t="s">
        <v>156</v>
      </c>
      <c r="E125" s="127" t="s">
        <v>2925</v>
      </c>
      <c r="F125" s="128" t="s">
        <v>604</v>
      </c>
      <c r="G125" s="129" t="s">
        <v>159</v>
      </c>
      <c r="H125" s="130">
        <v>4</v>
      </c>
      <c r="I125" s="131">
        <v>79.265292762149983</v>
      </c>
      <c r="J125" s="132">
        <f t="shared" si="0"/>
        <v>317.06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4"/>
        <v>317.06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5" t="s">
        <v>79</v>
      </c>
      <c r="BK125" s="139">
        <f t="shared" si="9"/>
        <v>317.06</v>
      </c>
      <c r="BL125" s="15" t="s">
        <v>161</v>
      </c>
      <c r="BM125" s="138" t="s">
        <v>545</v>
      </c>
    </row>
    <row r="126" spans="2:65" s="1" customFormat="1" ht="16.5" customHeight="1">
      <c r="B126" s="125"/>
      <c r="C126" s="126" t="s">
        <v>291</v>
      </c>
      <c r="D126" s="126" t="s">
        <v>156</v>
      </c>
      <c r="E126" s="127" t="s">
        <v>2926</v>
      </c>
      <c r="F126" s="128" t="s">
        <v>611</v>
      </c>
      <c r="G126" s="129" t="s">
        <v>159</v>
      </c>
      <c r="H126" s="130">
        <v>8</v>
      </c>
      <c r="I126" s="131">
        <v>79.265292762149983</v>
      </c>
      <c r="J126" s="132">
        <f t="shared" si="0"/>
        <v>634.12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4"/>
        <v>634.12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5" t="s">
        <v>79</v>
      </c>
      <c r="BK126" s="139">
        <f t="shared" si="9"/>
        <v>634.12</v>
      </c>
      <c r="BL126" s="15" t="s">
        <v>161</v>
      </c>
      <c r="BM126" s="138" t="s">
        <v>548</v>
      </c>
    </row>
    <row r="127" spans="2:65" s="1" customFormat="1" ht="16.5" customHeight="1">
      <c r="B127" s="125"/>
      <c r="C127" s="126" t="s">
        <v>295</v>
      </c>
      <c r="D127" s="126" t="s">
        <v>156</v>
      </c>
      <c r="E127" s="127" t="s">
        <v>2927</v>
      </c>
      <c r="F127" s="128" t="s">
        <v>614</v>
      </c>
      <c r="G127" s="129" t="s">
        <v>159</v>
      </c>
      <c r="H127" s="130">
        <v>8</v>
      </c>
      <c r="I127" s="131">
        <v>273.53281041899999</v>
      </c>
      <c r="J127" s="132">
        <f t="shared" ref="J127:J146" si="10">ROUND(I127*H127,2)</f>
        <v>2188.2600000000002</v>
      </c>
      <c r="K127" s="128" t="s">
        <v>3</v>
      </c>
      <c r="L127" s="133"/>
      <c r="M127" s="134" t="s">
        <v>3</v>
      </c>
      <c r="N127" s="135" t="s">
        <v>42</v>
      </c>
      <c r="P127" s="136">
        <f t="shared" ref="P127:P146" si="11">O127*H127</f>
        <v>0</v>
      </c>
      <c r="Q127" s="136">
        <v>0</v>
      </c>
      <c r="R127" s="136">
        <f t="shared" ref="R127:R146" si="12">Q127*H127</f>
        <v>0</v>
      </c>
      <c r="S127" s="136">
        <v>0</v>
      </c>
      <c r="T127" s="137">
        <f t="shared" ref="T127:T146" si="13">S127*H127</f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ref="BE127:BE146" si="14">IF(N127="základní",J127,0)</f>
        <v>2188.2600000000002</v>
      </c>
      <c r="BF127" s="139">
        <f t="shared" ref="BF127:BF146" si="15">IF(N127="snížená",J127,0)</f>
        <v>0</v>
      </c>
      <c r="BG127" s="139">
        <f t="shared" ref="BG127:BG146" si="16">IF(N127="zákl. přenesená",J127,0)</f>
        <v>0</v>
      </c>
      <c r="BH127" s="139">
        <f t="shared" ref="BH127:BH146" si="17">IF(N127="sníž. přenesená",J127,0)</f>
        <v>0</v>
      </c>
      <c r="BI127" s="139">
        <f t="shared" ref="BI127:BI146" si="18">IF(N127="nulová",J127,0)</f>
        <v>0</v>
      </c>
      <c r="BJ127" s="15" t="s">
        <v>79</v>
      </c>
      <c r="BK127" s="139">
        <f t="shared" ref="BK127:BK146" si="19">ROUND(I127*H127,2)</f>
        <v>2188.2600000000002</v>
      </c>
      <c r="BL127" s="15" t="s">
        <v>161</v>
      </c>
      <c r="BM127" s="138" t="s">
        <v>551</v>
      </c>
    </row>
    <row r="128" spans="2:65" s="1" customFormat="1" ht="16.5" customHeight="1">
      <c r="B128" s="125"/>
      <c r="C128" s="126" t="s">
        <v>299</v>
      </c>
      <c r="D128" s="126" t="s">
        <v>156</v>
      </c>
      <c r="E128" s="127" t="s">
        <v>2928</v>
      </c>
      <c r="F128" s="128" t="s">
        <v>618</v>
      </c>
      <c r="G128" s="129" t="s">
        <v>159</v>
      </c>
      <c r="H128" s="130">
        <v>21</v>
      </c>
      <c r="I128" s="131">
        <v>32.942381769000001</v>
      </c>
      <c r="J128" s="132">
        <f t="shared" si="10"/>
        <v>691.79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691.79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691.79</v>
      </c>
      <c r="BL128" s="15" t="s">
        <v>161</v>
      </c>
      <c r="BM128" s="138" t="s">
        <v>554</v>
      </c>
    </row>
    <row r="129" spans="2:65" s="1" customFormat="1" ht="16.5" customHeight="1">
      <c r="B129" s="125"/>
      <c r="C129" s="126" t="s">
        <v>305</v>
      </c>
      <c r="D129" s="126" t="s">
        <v>156</v>
      </c>
      <c r="E129" s="127" t="s">
        <v>2929</v>
      </c>
      <c r="F129" s="128" t="s">
        <v>2773</v>
      </c>
      <c r="G129" s="129" t="s">
        <v>159</v>
      </c>
      <c r="H129" s="130">
        <v>14</v>
      </c>
      <c r="I129" s="131">
        <v>83.049965274374983</v>
      </c>
      <c r="J129" s="132">
        <f t="shared" si="10"/>
        <v>1162.7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1162.7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1162.7</v>
      </c>
      <c r="BL129" s="15" t="s">
        <v>161</v>
      </c>
      <c r="BM129" s="138" t="s">
        <v>557</v>
      </c>
    </row>
    <row r="130" spans="2:65" s="1" customFormat="1" ht="16.5" customHeight="1">
      <c r="B130" s="125"/>
      <c r="C130" s="126" t="s">
        <v>308</v>
      </c>
      <c r="D130" s="126" t="s">
        <v>156</v>
      </c>
      <c r="E130" s="127" t="s">
        <v>2930</v>
      </c>
      <c r="F130" s="128" t="s">
        <v>630</v>
      </c>
      <c r="G130" s="129" t="s">
        <v>159</v>
      </c>
      <c r="H130" s="130">
        <v>17</v>
      </c>
      <c r="I130" s="131">
        <v>203.85412089075001</v>
      </c>
      <c r="J130" s="132">
        <f t="shared" si="10"/>
        <v>3465.52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3465.52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3465.52</v>
      </c>
      <c r="BL130" s="15" t="s">
        <v>161</v>
      </c>
      <c r="BM130" s="138" t="s">
        <v>352</v>
      </c>
    </row>
    <row r="131" spans="2:65" s="1" customFormat="1" ht="16.5" customHeight="1">
      <c r="B131" s="125"/>
      <c r="C131" s="126" t="s">
        <v>311</v>
      </c>
      <c r="D131" s="126" t="s">
        <v>156</v>
      </c>
      <c r="E131" s="127" t="s">
        <v>2931</v>
      </c>
      <c r="F131" s="128" t="s">
        <v>637</v>
      </c>
      <c r="G131" s="129" t="s">
        <v>159</v>
      </c>
      <c r="H131" s="130">
        <v>20</v>
      </c>
      <c r="I131" s="131">
        <v>15.08316918075</v>
      </c>
      <c r="J131" s="132">
        <f t="shared" si="10"/>
        <v>301.66000000000003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301.66000000000003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301.66000000000003</v>
      </c>
      <c r="BL131" s="15" t="s">
        <v>161</v>
      </c>
      <c r="BM131" s="138" t="s">
        <v>356</v>
      </c>
    </row>
    <row r="132" spans="2:65" s="1" customFormat="1" ht="16.5" customHeight="1">
      <c r="B132" s="125"/>
      <c r="C132" s="126" t="s">
        <v>314</v>
      </c>
      <c r="D132" s="126" t="s">
        <v>156</v>
      </c>
      <c r="E132" s="127" t="s">
        <v>2932</v>
      </c>
      <c r="F132" s="128" t="s">
        <v>641</v>
      </c>
      <c r="G132" s="129" t="s">
        <v>159</v>
      </c>
      <c r="H132" s="130">
        <v>20</v>
      </c>
      <c r="I132" s="131">
        <v>14.287370070599998</v>
      </c>
      <c r="J132" s="132">
        <f t="shared" si="10"/>
        <v>285.75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285.75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285.75</v>
      </c>
      <c r="BL132" s="15" t="s">
        <v>161</v>
      </c>
      <c r="BM132" s="138" t="s">
        <v>361</v>
      </c>
    </row>
    <row r="133" spans="2:65" s="1" customFormat="1" ht="16.5" customHeight="1">
      <c r="B133" s="125"/>
      <c r="C133" s="126" t="s">
        <v>317</v>
      </c>
      <c r="D133" s="126" t="s">
        <v>156</v>
      </c>
      <c r="E133" s="127" t="s">
        <v>2933</v>
      </c>
      <c r="F133" s="128" t="s">
        <v>2029</v>
      </c>
      <c r="G133" s="129" t="s">
        <v>159</v>
      </c>
      <c r="H133" s="130">
        <v>9</v>
      </c>
      <c r="I133" s="131">
        <v>23.540848095599998</v>
      </c>
      <c r="J133" s="132">
        <f t="shared" si="10"/>
        <v>211.87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211.87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211.87</v>
      </c>
      <c r="BL133" s="15" t="s">
        <v>161</v>
      </c>
      <c r="BM133" s="138" t="s">
        <v>575</v>
      </c>
    </row>
    <row r="134" spans="2:65" s="1" customFormat="1" ht="16.5" customHeight="1">
      <c r="B134" s="125"/>
      <c r="C134" s="126" t="s">
        <v>320</v>
      </c>
      <c r="D134" s="126" t="s">
        <v>156</v>
      </c>
      <c r="E134" s="127" t="s">
        <v>2934</v>
      </c>
      <c r="F134" s="128" t="s">
        <v>2779</v>
      </c>
      <c r="G134" s="129" t="s">
        <v>159</v>
      </c>
      <c r="H134" s="130">
        <v>3</v>
      </c>
      <c r="I134" s="131">
        <v>23.540848095599998</v>
      </c>
      <c r="J134" s="132">
        <f t="shared" si="10"/>
        <v>70.62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70.62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70.62</v>
      </c>
      <c r="BL134" s="15" t="s">
        <v>161</v>
      </c>
      <c r="BM134" s="138" t="s">
        <v>578</v>
      </c>
    </row>
    <row r="135" spans="2:65" s="1" customFormat="1" ht="16.5" customHeight="1">
      <c r="B135" s="125"/>
      <c r="C135" s="126" t="s">
        <v>326</v>
      </c>
      <c r="D135" s="126" t="s">
        <v>156</v>
      </c>
      <c r="E135" s="127" t="s">
        <v>2935</v>
      </c>
      <c r="F135" s="128" t="s">
        <v>2031</v>
      </c>
      <c r="G135" s="129" t="s">
        <v>159</v>
      </c>
      <c r="H135" s="130">
        <v>3</v>
      </c>
      <c r="I135" s="131">
        <v>95.588427998249998</v>
      </c>
      <c r="J135" s="132">
        <f t="shared" si="10"/>
        <v>286.77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286.77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286.77</v>
      </c>
      <c r="BL135" s="15" t="s">
        <v>161</v>
      </c>
      <c r="BM135" s="138" t="s">
        <v>582</v>
      </c>
    </row>
    <row r="136" spans="2:65" s="1" customFormat="1" ht="16.5" customHeight="1">
      <c r="B136" s="125"/>
      <c r="C136" s="126" t="s">
        <v>323</v>
      </c>
      <c r="D136" s="126" t="s">
        <v>156</v>
      </c>
      <c r="E136" s="127" t="s">
        <v>2936</v>
      </c>
      <c r="F136" s="128" t="s">
        <v>662</v>
      </c>
      <c r="G136" s="129" t="s">
        <v>159</v>
      </c>
      <c r="H136" s="130">
        <v>3</v>
      </c>
      <c r="I136" s="131">
        <v>15.712405686449999</v>
      </c>
      <c r="J136" s="132">
        <f t="shared" si="10"/>
        <v>47.14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47.14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47.14</v>
      </c>
      <c r="BL136" s="15" t="s">
        <v>161</v>
      </c>
      <c r="BM136" s="138" t="s">
        <v>585</v>
      </c>
    </row>
    <row r="137" spans="2:65" s="1" customFormat="1" ht="16.5" customHeight="1">
      <c r="B137" s="125"/>
      <c r="C137" s="126" t="s">
        <v>334</v>
      </c>
      <c r="D137" s="126" t="s">
        <v>156</v>
      </c>
      <c r="E137" s="127" t="s">
        <v>2937</v>
      </c>
      <c r="F137" s="128" t="s">
        <v>2783</v>
      </c>
      <c r="G137" s="129" t="s">
        <v>159</v>
      </c>
      <c r="H137" s="130">
        <v>1</v>
      </c>
      <c r="I137" s="131">
        <v>15.712405686449999</v>
      </c>
      <c r="J137" s="132">
        <f t="shared" si="10"/>
        <v>15.71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15.71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15.71</v>
      </c>
      <c r="BL137" s="15" t="s">
        <v>161</v>
      </c>
      <c r="BM137" s="138" t="s">
        <v>589</v>
      </c>
    </row>
    <row r="138" spans="2:65" s="1" customFormat="1" ht="16.5" customHeight="1">
      <c r="B138" s="125"/>
      <c r="C138" s="126" t="s">
        <v>338</v>
      </c>
      <c r="D138" s="126" t="s">
        <v>156</v>
      </c>
      <c r="E138" s="127" t="s">
        <v>2938</v>
      </c>
      <c r="F138" s="128" t="s">
        <v>666</v>
      </c>
      <c r="G138" s="129" t="s">
        <v>159</v>
      </c>
      <c r="H138" s="130">
        <v>1</v>
      </c>
      <c r="I138" s="131">
        <v>60.295662810899998</v>
      </c>
      <c r="J138" s="132">
        <f t="shared" si="10"/>
        <v>60.3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14"/>
        <v>60.3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5" t="s">
        <v>79</v>
      </c>
      <c r="BK138" s="139">
        <f t="shared" si="19"/>
        <v>60.3</v>
      </c>
      <c r="BL138" s="15" t="s">
        <v>161</v>
      </c>
      <c r="BM138" s="138" t="s">
        <v>592</v>
      </c>
    </row>
    <row r="139" spans="2:65" s="1" customFormat="1" ht="16.5" customHeight="1">
      <c r="B139" s="125"/>
      <c r="C139" s="126" t="s">
        <v>343</v>
      </c>
      <c r="D139" s="126" t="s">
        <v>156</v>
      </c>
      <c r="E139" s="127" t="s">
        <v>2939</v>
      </c>
      <c r="F139" s="128" t="s">
        <v>669</v>
      </c>
      <c r="G139" s="129" t="s">
        <v>159</v>
      </c>
      <c r="H139" s="130">
        <v>15</v>
      </c>
      <c r="I139" s="131">
        <v>15.712405686449999</v>
      </c>
      <c r="J139" s="132">
        <f t="shared" si="10"/>
        <v>235.69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14"/>
        <v>235.69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5" t="s">
        <v>79</v>
      </c>
      <c r="BK139" s="139">
        <f t="shared" si="19"/>
        <v>235.69</v>
      </c>
      <c r="BL139" s="15" t="s">
        <v>161</v>
      </c>
      <c r="BM139" s="138" t="s">
        <v>377</v>
      </c>
    </row>
    <row r="140" spans="2:65" s="1" customFormat="1" ht="16.5" customHeight="1">
      <c r="B140" s="125"/>
      <c r="C140" s="126" t="s">
        <v>349</v>
      </c>
      <c r="D140" s="126" t="s">
        <v>156</v>
      </c>
      <c r="E140" s="127" t="s">
        <v>2940</v>
      </c>
      <c r="F140" s="128" t="s">
        <v>676</v>
      </c>
      <c r="G140" s="129" t="s">
        <v>159</v>
      </c>
      <c r="H140" s="130">
        <v>5</v>
      </c>
      <c r="I140" s="131">
        <v>60.295662810899998</v>
      </c>
      <c r="J140" s="132">
        <f t="shared" si="10"/>
        <v>301.48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14"/>
        <v>301.48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5" t="s">
        <v>79</v>
      </c>
      <c r="BK140" s="139">
        <f t="shared" si="19"/>
        <v>301.48</v>
      </c>
      <c r="BL140" s="15" t="s">
        <v>161</v>
      </c>
      <c r="BM140" s="138" t="s">
        <v>389</v>
      </c>
    </row>
    <row r="141" spans="2:65" s="1" customFormat="1" ht="16.5" customHeight="1">
      <c r="B141" s="125"/>
      <c r="C141" s="126" t="s">
        <v>353</v>
      </c>
      <c r="D141" s="126" t="s">
        <v>156</v>
      </c>
      <c r="E141" s="127" t="s">
        <v>2941</v>
      </c>
      <c r="F141" s="128" t="s">
        <v>680</v>
      </c>
      <c r="G141" s="129" t="s">
        <v>159</v>
      </c>
      <c r="H141" s="130">
        <v>35</v>
      </c>
      <c r="I141" s="131">
        <v>15.712405686449999</v>
      </c>
      <c r="J141" s="132">
        <f t="shared" si="10"/>
        <v>549.92999999999995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14"/>
        <v>549.92999999999995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5" t="s">
        <v>79</v>
      </c>
      <c r="BK141" s="139">
        <f t="shared" si="19"/>
        <v>549.92999999999995</v>
      </c>
      <c r="BL141" s="15" t="s">
        <v>161</v>
      </c>
      <c r="BM141" s="138" t="s">
        <v>605</v>
      </c>
    </row>
    <row r="142" spans="2:65" s="1" customFormat="1" ht="16.5" customHeight="1">
      <c r="B142" s="125"/>
      <c r="C142" s="126" t="s">
        <v>357</v>
      </c>
      <c r="D142" s="126" t="s">
        <v>156</v>
      </c>
      <c r="E142" s="127" t="s">
        <v>2942</v>
      </c>
      <c r="F142" s="128" t="s">
        <v>683</v>
      </c>
      <c r="G142" s="129" t="s">
        <v>159</v>
      </c>
      <c r="H142" s="130">
        <v>2</v>
      </c>
      <c r="I142" s="131">
        <v>15.712405686449999</v>
      </c>
      <c r="J142" s="132">
        <f t="shared" si="10"/>
        <v>31.42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14"/>
        <v>31.42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5" t="s">
        <v>79</v>
      </c>
      <c r="BK142" s="139">
        <f t="shared" si="19"/>
        <v>31.42</v>
      </c>
      <c r="BL142" s="15" t="s">
        <v>161</v>
      </c>
      <c r="BM142" s="138" t="s">
        <v>392</v>
      </c>
    </row>
    <row r="143" spans="2:65" s="1" customFormat="1" ht="16.5" customHeight="1">
      <c r="B143" s="125"/>
      <c r="C143" s="126" t="s">
        <v>362</v>
      </c>
      <c r="D143" s="126" t="s">
        <v>156</v>
      </c>
      <c r="E143" s="127" t="s">
        <v>2943</v>
      </c>
      <c r="F143" s="128" t="s">
        <v>687</v>
      </c>
      <c r="G143" s="129" t="s">
        <v>159</v>
      </c>
      <c r="H143" s="130">
        <v>6</v>
      </c>
      <c r="I143" s="131">
        <v>60.295662810899998</v>
      </c>
      <c r="J143" s="132">
        <f t="shared" si="10"/>
        <v>361.77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14"/>
        <v>361.77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5" t="s">
        <v>79</v>
      </c>
      <c r="BK143" s="139">
        <f t="shared" si="19"/>
        <v>361.77</v>
      </c>
      <c r="BL143" s="15" t="s">
        <v>161</v>
      </c>
      <c r="BM143" s="138" t="s">
        <v>396</v>
      </c>
    </row>
    <row r="144" spans="2:65" s="1" customFormat="1" ht="16.5" customHeight="1">
      <c r="B144" s="125"/>
      <c r="C144" s="126" t="s">
        <v>366</v>
      </c>
      <c r="D144" s="126" t="s">
        <v>156</v>
      </c>
      <c r="E144" s="127" t="s">
        <v>2944</v>
      </c>
      <c r="F144" s="128" t="s">
        <v>2791</v>
      </c>
      <c r="G144" s="129" t="s">
        <v>159</v>
      </c>
      <c r="H144" s="130">
        <v>1</v>
      </c>
      <c r="I144" s="131">
        <v>32.729551774424991</v>
      </c>
      <c r="J144" s="132">
        <f t="shared" si="10"/>
        <v>32.729999999999997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14"/>
        <v>32.729999999999997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5" t="s">
        <v>79</v>
      </c>
      <c r="BK144" s="139">
        <f t="shared" si="19"/>
        <v>32.729999999999997</v>
      </c>
      <c r="BL144" s="15" t="s">
        <v>161</v>
      </c>
      <c r="BM144" s="138" t="s">
        <v>615</v>
      </c>
    </row>
    <row r="145" spans="2:65" s="1" customFormat="1" ht="16.5" customHeight="1">
      <c r="B145" s="125"/>
      <c r="C145" s="126" t="s">
        <v>370</v>
      </c>
      <c r="D145" s="126" t="s">
        <v>156</v>
      </c>
      <c r="E145" s="127" t="s">
        <v>2945</v>
      </c>
      <c r="F145" s="128" t="s">
        <v>2793</v>
      </c>
      <c r="G145" s="129" t="s">
        <v>159</v>
      </c>
      <c r="H145" s="130">
        <v>1</v>
      </c>
      <c r="I145" s="131">
        <v>32.729551774424991</v>
      </c>
      <c r="J145" s="132">
        <f t="shared" si="10"/>
        <v>32.729999999999997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14"/>
        <v>32.729999999999997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5" t="s">
        <v>79</v>
      </c>
      <c r="BK145" s="139">
        <f t="shared" si="19"/>
        <v>32.729999999999997</v>
      </c>
      <c r="BL145" s="15" t="s">
        <v>161</v>
      </c>
      <c r="BM145" s="138" t="s">
        <v>619</v>
      </c>
    </row>
    <row r="146" spans="2:65" s="1" customFormat="1" ht="16.5" customHeight="1">
      <c r="B146" s="125"/>
      <c r="C146" s="126" t="s">
        <v>374</v>
      </c>
      <c r="D146" s="126" t="s">
        <v>156</v>
      </c>
      <c r="E146" s="127" t="s">
        <v>2946</v>
      </c>
      <c r="F146" s="128" t="s">
        <v>163</v>
      </c>
      <c r="G146" s="129" t="s">
        <v>164</v>
      </c>
      <c r="H146" s="130">
        <v>1</v>
      </c>
      <c r="I146" s="131">
        <v>60702.815843999997</v>
      </c>
      <c r="J146" s="132">
        <f t="shared" si="10"/>
        <v>60702.82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14"/>
        <v>60702.82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5" t="s">
        <v>79</v>
      </c>
      <c r="BK146" s="139">
        <f t="shared" si="19"/>
        <v>60702.82</v>
      </c>
      <c r="BL146" s="15" t="s">
        <v>161</v>
      </c>
      <c r="BM146" s="138" t="s">
        <v>623</v>
      </c>
    </row>
    <row r="147" spans="2:65" s="11" customFormat="1" ht="22.9" customHeight="1">
      <c r="B147" s="113"/>
      <c r="D147" s="114" t="s">
        <v>70</v>
      </c>
      <c r="E147" s="123" t="s">
        <v>711</v>
      </c>
      <c r="F147" s="123" t="s">
        <v>2795</v>
      </c>
      <c r="I147" s="116"/>
      <c r="J147" s="124">
        <f>BK147</f>
        <v>235135.53</v>
      </c>
      <c r="L147" s="113"/>
      <c r="M147" s="118"/>
      <c r="P147" s="119">
        <f>SUM(P148:P158)</f>
        <v>0</v>
      </c>
      <c r="R147" s="119">
        <f>SUM(R148:R158)</f>
        <v>0</v>
      </c>
      <c r="T147" s="120">
        <f>SUM(T148:T158)</f>
        <v>0</v>
      </c>
      <c r="AR147" s="114" t="s">
        <v>79</v>
      </c>
      <c r="AT147" s="121" t="s">
        <v>70</v>
      </c>
      <c r="AU147" s="121" t="s">
        <v>79</v>
      </c>
      <c r="AY147" s="114" t="s">
        <v>153</v>
      </c>
      <c r="BK147" s="122">
        <f>SUM(BK148:BK158)</f>
        <v>235135.53</v>
      </c>
    </row>
    <row r="148" spans="2:65" s="1" customFormat="1" ht="16.5" customHeight="1">
      <c r="B148" s="125"/>
      <c r="C148" s="126" t="s">
        <v>378</v>
      </c>
      <c r="D148" s="126" t="s">
        <v>156</v>
      </c>
      <c r="E148" s="127" t="s">
        <v>2947</v>
      </c>
      <c r="F148" s="128" t="s">
        <v>2613</v>
      </c>
      <c r="G148" s="129" t="s">
        <v>159</v>
      </c>
      <c r="H148" s="130">
        <v>1</v>
      </c>
      <c r="I148" s="131">
        <v>11866.012475798248</v>
      </c>
      <c r="J148" s="132">
        <f t="shared" ref="J148:J158" si="20">ROUND(I148*H148,2)</f>
        <v>11866.01</v>
      </c>
      <c r="K148" s="128" t="s">
        <v>3</v>
      </c>
      <c r="L148" s="133"/>
      <c r="M148" s="134" t="s">
        <v>3</v>
      </c>
      <c r="N148" s="135" t="s">
        <v>42</v>
      </c>
      <c r="P148" s="136">
        <f t="shared" ref="P148:P158" si="21">O148*H148</f>
        <v>0</v>
      </c>
      <c r="Q148" s="136">
        <v>0</v>
      </c>
      <c r="R148" s="136">
        <f t="shared" ref="R148:R158" si="22">Q148*H148</f>
        <v>0</v>
      </c>
      <c r="S148" s="136">
        <v>0</v>
      </c>
      <c r="T148" s="137">
        <f t="shared" ref="T148:T158" si="23">S148*H148</f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ref="BE148:BE158" si="24">IF(N148="základní",J148,0)</f>
        <v>11866.01</v>
      </c>
      <c r="BF148" s="139">
        <f t="shared" ref="BF148:BF158" si="25">IF(N148="snížená",J148,0)</f>
        <v>0</v>
      </c>
      <c r="BG148" s="139">
        <f t="shared" ref="BG148:BG158" si="26">IF(N148="zákl. přenesená",J148,0)</f>
        <v>0</v>
      </c>
      <c r="BH148" s="139">
        <f t="shared" ref="BH148:BH158" si="27">IF(N148="sníž. přenesená",J148,0)</f>
        <v>0</v>
      </c>
      <c r="BI148" s="139">
        <f t="shared" ref="BI148:BI158" si="28">IF(N148="nulová",J148,0)</f>
        <v>0</v>
      </c>
      <c r="BJ148" s="15" t="s">
        <v>79</v>
      </c>
      <c r="BK148" s="139">
        <f t="shared" ref="BK148:BK158" si="29">ROUND(I148*H148,2)</f>
        <v>11866.01</v>
      </c>
      <c r="BL148" s="15" t="s">
        <v>161</v>
      </c>
      <c r="BM148" s="138" t="s">
        <v>627</v>
      </c>
    </row>
    <row r="149" spans="2:65" s="1" customFormat="1" ht="16.5" customHeight="1">
      <c r="B149" s="125"/>
      <c r="C149" s="126" t="s">
        <v>382</v>
      </c>
      <c r="D149" s="126" t="s">
        <v>156</v>
      </c>
      <c r="E149" s="127" t="s">
        <v>2948</v>
      </c>
      <c r="F149" s="128" t="s">
        <v>2615</v>
      </c>
      <c r="G149" s="129" t="s">
        <v>2616</v>
      </c>
      <c r="H149" s="130">
        <v>1</v>
      </c>
      <c r="I149" s="131">
        <v>1855.3223440125</v>
      </c>
      <c r="J149" s="132">
        <f t="shared" si="20"/>
        <v>1855.32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1855.32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1855.32</v>
      </c>
      <c r="BL149" s="15" t="s">
        <v>161</v>
      </c>
      <c r="BM149" s="138" t="s">
        <v>631</v>
      </c>
    </row>
    <row r="150" spans="2:65" s="1" customFormat="1" ht="37.9" customHeight="1">
      <c r="B150" s="125"/>
      <c r="C150" s="126" t="s">
        <v>386</v>
      </c>
      <c r="D150" s="126" t="s">
        <v>156</v>
      </c>
      <c r="E150" s="127" t="s">
        <v>2949</v>
      </c>
      <c r="F150" s="128" t="s">
        <v>2798</v>
      </c>
      <c r="G150" s="129" t="s">
        <v>159</v>
      </c>
      <c r="H150" s="130">
        <v>1</v>
      </c>
      <c r="I150" s="131">
        <v>93850.162151253739</v>
      </c>
      <c r="J150" s="132">
        <f t="shared" si="20"/>
        <v>93850.16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93850.16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93850.16</v>
      </c>
      <c r="BL150" s="15" t="s">
        <v>161</v>
      </c>
      <c r="BM150" s="138" t="s">
        <v>2950</v>
      </c>
    </row>
    <row r="151" spans="2:65" s="1" customFormat="1" ht="16.5" customHeight="1">
      <c r="B151" s="125"/>
      <c r="C151" s="126" t="s">
        <v>328</v>
      </c>
      <c r="D151" s="126" t="s">
        <v>156</v>
      </c>
      <c r="E151" s="127" t="s">
        <v>2951</v>
      </c>
      <c r="F151" s="128" t="s">
        <v>172</v>
      </c>
      <c r="G151" s="129" t="s">
        <v>159</v>
      </c>
      <c r="H151" s="130">
        <v>1</v>
      </c>
      <c r="I151" s="131">
        <v>6225.1359481745276</v>
      </c>
      <c r="J151" s="132">
        <f t="shared" si="20"/>
        <v>6225.14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6225.14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6225.14</v>
      </c>
      <c r="BL151" s="15" t="s">
        <v>161</v>
      </c>
      <c r="BM151" s="138" t="s">
        <v>2952</v>
      </c>
    </row>
    <row r="152" spans="2:65" s="1" customFormat="1" ht="16.5" customHeight="1">
      <c r="B152" s="125"/>
      <c r="C152" s="126" t="s">
        <v>393</v>
      </c>
      <c r="D152" s="126" t="s">
        <v>156</v>
      </c>
      <c r="E152" s="127" t="s">
        <v>2953</v>
      </c>
      <c r="F152" s="128" t="s">
        <v>727</v>
      </c>
      <c r="G152" s="129" t="s">
        <v>159</v>
      </c>
      <c r="H152" s="130">
        <v>2</v>
      </c>
      <c r="I152" s="131">
        <v>2225.4614650124995</v>
      </c>
      <c r="J152" s="132">
        <f t="shared" si="20"/>
        <v>4450.92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4450.92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4450.92</v>
      </c>
      <c r="BL152" s="15" t="s">
        <v>161</v>
      </c>
      <c r="BM152" s="138" t="s">
        <v>2954</v>
      </c>
    </row>
    <row r="153" spans="2:65" s="1" customFormat="1" ht="16.5" customHeight="1">
      <c r="B153" s="125"/>
      <c r="C153" s="126" t="s">
        <v>333</v>
      </c>
      <c r="D153" s="126" t="s">
        <v>156</v>
      </c>
      <c r="E153" s="127" t="s">
        <v>2955</v>
      </c>
      <c r="F153" s="128" t="s">
        <v>730</v>
      </c>
      <c r="G153" s="129" t="s">
        <v>159</v>
      </c>
      <c r="H153" s="130">
        <v>1</v>
      </c>
      <c r="I153" s="131">
        <v>2508.6178925774998</v>
      </c>
      <c r="J153" s="132">
        <f t="shared" si="20"/>
        <v>2508.62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2508.62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2508.62</v>
      </c>
      <c r="BL153" s="15" t="s">
        <v>161</v>
      </c>
      <c r="BM153" s="138" t="s">
        <v>2956</v>
      </c>
    </row>
    <row r="154" spans="2:65" s="1" customFormat="1" ht="16.5" customHeight="1">
      <c r="B154" s="125"/>
      <c r="C154" s="126" t="s">
        <v>579</v>
      </c>
      <c r="D154" s="126" t="s">
        <v>156</v>
      </c>
      <c r="E154" s="127" t="s">
        <v>2957</v>
      </c>
      <c r="F154" s="128" t="s">
        <v>737</v>
      </c>
      <c r="G154" s="129" t="s">
        <v>159</v>
      </c>
      <c r="H154" s="130">
        <v>1</v>
      </c>
      <c r="I154" s="131">
        <v>578.34237656250002</v>
      </c>
      <c r="J154" s="132">
        <f t="shared" si="20"/>
        <v>578.34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578.34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578.34</v>
      </c>
      <c r="BL154" s="15" t="s">
        <v>161</v>
      </c>
      <c r="BM154" s="138" t="s">
        <v>2958</v>
      </c>
    </row>
    <row r="155" spans="2:65" s="1" customFormat="1" ht="16.5" customHeight="1">
      <c r="B155" s="125"/>
      <c r="C155" s="126" t="s">
        <v>337</v>
      </c>
      <c r="D155" s="126" t="s">
        <v>156</v>
      </c>
      <c r="E155" s="127" t="s">
        <v>2959</v>
      </c>
      <c r="F155" s="128" t="s">
        <v>734</v>
      </c>
      <c r="G155" s="129" t="s">
        <v>159</v>
      </c>
      <c r="H155" s="130">
        <v>1</v>
      </c>
      <c r="I155" s="131">
        <v>4214.9592403874994</v>
      </c>
      <c r="J155" s="132">
        <f t="shared" si="20"/>
        <v>4214.96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4214.96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4214.96</v>
      </c>
      <c r="BL155" s="15" t="s">
        <v>161</v>
      </c>
      <c r="BM155" s="138" t="s">
        <v>2960</v>
      </c>
    </row>
    <row r="156" spans="2:65" s="1" customFormat="1" ht="16.5" customHeight="1">
      <c r="B156" s="125"/>
      <c r="C156" s="126" t="s">
        <v>586</v>
      </c>
      <c r="D156" s="126" t="s">
        <v>156</v>
      </c>
      <c r="E156" s="127" t="s">
        <v>2961</v>
      </c>
      <c r="F156" s="128" t="s">
        <v>741</v>
      </c>
      <c r="G156" s="129" t="s">
        <v>159</v>
      </c>
      <c r="H156" s="130">
        <v>1</v>
      </c>
      <c r="I156" s="131">
        <v>1310.190700081725</v>
      </c>
      <c r="J156" s="132">
        <f t="shared" si="20"/>
        <v>1310.19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1310.19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1310.19</v>
      </c>
      <c r="BL156" s="15" t="s">
        <v>161</v>
      </c>
      <c r="BM156" s="138" t="s">
        <v>2962</v>
      </c>
    </row>
    <row r="157" spans="2:65" s="1" customFormat="1" ht="16.5" customHeight="1">
      <c r="B157" s="125"/>
      <c r="C157" s="126" t="s">
        <v>340</v>
      </c>
      <c r="D157" s="126" t="s">
        <v>156</v>
      </c>
      <c r="E157" s="127" t="s">
        <v>2963</v>
      </c>
      <c r="F157" s="128" t="s">
        <v>747</v>
      </c>
      <c r="G157" s="129" t="s">
        <v>159</v>
      </c>
      <c r="H157" s="130">
        <v>1</v>
      </c>
      <c r="I157" s="131">
        <v>716.21919913499994</v>
      </c>
      <c r="J157" s="132">
        <f t="shared" si="20"/>
        <v>716.22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716.22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716.22</v>
      </c>
      <c r="BL157" s="15" t="s">
        <v>161</v>
      </c>
      <c r="BM157" s="138" t="s">
        <v>2964</v>
      </c>
    </row>
    <row r="158" spans="2:65" s="1" customFormat="1" ht="37.9" customHeight="1">
      <c r="B158" s="125"/>
      <c r="C158" s="126" t="s">
        <v>593</v>
      </c>
      <c r="D158" s="126" t="s">
        <v>156</v>
      </c>
      <c r="E158" s="127" t="s">
        <v>2965</v>
      </c>
      <c r="F158" s="128" t="s">
        <v>2815</v>
      </c>
      <c r="G158" s="129" t="s">
        <v>159</v>
      </c>
      <c r="H158" s="130">
        <v>1</v>
      </c>
      <c r="I158" s="131">
        <v>107559.65251919249</v>
      </c>
      <c r="J158" s="132">
        <f t="shared" si="20"/>
        <v>107559.65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107559.65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107559.65</v>
      </c>
      <c r="BL158" s="15" t="s">
        <v>161</v>
      </c>
      <c r="BM158" s="138" t="s">
        <v>653</v>
      </c>
    </row>
    <row r="159" spans="2:65" s="11" customFormat="1" ht="22.9" customHeight="1">
      <c r="B159" s="113"/>
      <c r="D159" s="114" t="s">
        <v>70</v>
      </c>
      <c r="E159" s="123" t="s">
        <v>774</v>
      </c>
      <c r="F159" s="123" t="s">
        <v>775</v>
      </c>
      <c r="I159" s="116"/>
      <c r="J159" s="124">
        <f>BK159</f>
        <v>1112.27</v>
      </c>
      <c r="L159" s="113"/>
      <c r="M159" s="118"/>
      <c r="P159" s="119">
        <f>P160</f>
        <v>0</v>
      </c>
      <c r="R159" s="119">
        <f>R160</f>
        <v>0</v>
      </c>
      <c r="T159" s="120">
        <f>T160</f>
        <v>0</v>
      </c>
      <c r="AR159" s="114" t="s">
        <v>79</v>
      </c>
      <c r="AT159" s="121" t="s">
        <v>70</v>
      </c>
      <c r="AU159" s="121" t="s">
        <v>79</v>
      </c>
      <c r="AY159" s="114" t="s">
        <v>153</v>
      </c>
      <c r="BK159" s="122">
        <f>BK160</f>
        <v>1112.27</v>
      </c>
    </row>
    <row r="160" spans="2:65" s="1" customFormat="1" ht="16.5" customHeight="1">
      <c r="B160" s="125"/>
      <c r="C160" s="126" t="s">
        <v>596</v>
      </c>
      <c r="D160" s="126" t="s">
        <v>156</v>
      </c>
      <c r="E160" s="127" t="s">
        <v>2966</v>
      </c>
      <c r="F160" s="128" t="s">
        <v>778</v>
      </c>
      <c r="G160" s="129" t="s">
        <v>159</v>
      </c>
      <c r="H160" s="130">
        <v>1</v>
      </c>
      <c r="I160" s="131">
        <v>1112.2680586049999</v>
      </c>
      <c r="J160" s="132">
        <f>ROUND(I160*H160,2)</f>
        <v>1112.27</v>
      </c>
      <c r="K160" s="128" t="s">
        <v>3</v>
      </c>
      <c r="L160" s="133"/>
      <c r="M160" s="134" t="s">
        <v>3</v>
      </c>
      <c r="N160" s="135" t="s">
        <v>42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>IF(N160="základní",J160,0)</f>
        <v>1112.27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79</v>
      </c>
      <c r="BK160" s="139">
        <f>ROUND(I160*H160,2)</f>
        <v>1112.27</v>
      </c>
      <c r="BL160" s="15" t="s">
        <v>161</v>
      </c>
      <c r="BM160" s="138" t="s">
        <v>656</v>
      </c>
    </row>
    <row r="161" spans="2:65" s="11" customFormat="1" ht="22.9" customHeight="1">
      <c r="B161" s="113"/>
      <c r="D161" s="114" t="s">
        <v>70</v>
      </c>
      <c r="E161" s="123" t="s">
        <v>303</v>
      </c>
      <c r="F161" s="123" t="s">
        <v>304</v>
      </c>
      <c r="I161" s="116"/>
      <c r="J161" s="124">
        <f>BK161</f>
        <v>47469.790000000008</v>
      </c>
      <c r="L161" s="113"/>
      <c r="M161" s="118"/>
      <c r="P161" s="119">
        <f>SUM(P162:P180)</f>
        <v>0</v>
      </c>
      <c r="R161" s="119">
        <f>SUM(R162:R180)</f>
        <v>0</v>
      </c>
      <c r="T161" s="120">
        <f>SUM(T162:T180)</f>
        <v>0</v>
      </c>
      <c r="AR161" s="114" t="s">
        <v>79</v>
      </c>
      <c r="AT161" s="121" t="s">
        <v>70</v>
      </c>
      <c r="AU161" s="121" t="s">
        <v>79</v>
      </c>
      <c r="AY161" s="114" t="s">
        <v>153</v>
      </c>
      <c r="BK161" s="122">
        <f>SUM(BK162:BK180)</f>
        <v>47469.790000000008</v>
      </c>
    </row>
    <row r="162" spans="2:65" s="1" customFormat="1" ht="16.5" customHeight="1">
      <c r="B162" s="125"/>
      <c r="C162" s="126" t="s">
        <v>599</v>
      </c>
      <c r="D162" s="126" t="s">
        <v>156</v>
      </c>
      <c r="E162" s="127" t="s">
        <v>2967</v>
      </c>
      <c r="F162" s="128" t="s">
        <v>2968</v>
      </c>
      <c r="G162" s="129" t="s">
        <v>360</v>
      </c>
      <c r="H162" s="130">
        <v>40</v>
      </c>
      <c r="I162" s="131">
        <v>466.19022289949999</v>
      </c>
      <c r="J162" s="132">
        <f>ROUND(I162*H162,2)</f>
        <v>18647.61</v>
      </c>
      <c r="K162" s="128" t="s">
        <v>3</v>
      </c>
      <c r="L162" s="133"/>
      <c r="M162" s="134" t="s">
        <v>3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>IF(N162="základní",J162,0)</f>
        <v>18647.61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79</v>
      </c>
      <c r="BK162" s="139">
        <f>ROUND(I162*H162,2)</f>
        <v>18647.61</v>
      </c>
      <c r="BL162" s="15" t="s">
        <v>161</v>
      </c>
      <c r="BM162" s="138" t="s">
        <v>660</v>
      </c>
    </row>
    <row r="163" spans="2:65" s="12" customFormat="1">
      <c r="B163" s="154"/>
      <c r="D163" s="155" t="s">
        <v>800</v>
      </c>
      <c r="E163" s="156" t="s">
        <v>3</v>
      </c>
      <c r="F163" s="157" t="s">
        <v>308</v>
      </c>
      <c r="H163" s="158">
        <v>40</v>
      </c>
      <c r="I163" s="159"/>
      <c r="L163" s="154"/>
      <c r="M163" s="160"/>
      <c r="T163" s="161"/>
      <c r="AT163" s="156" t="s">
        <v>800</v>
      </c>
      <c r="AU163" s="156" t="s">
        <v>81</v>
      </c>
      <c r="AV163" s="12" t="s">
        <v>81</v>
      </c>
      <c r="AW163" s="12" t="s">
        <v>30</v>
      </c>
      <c r="AX163" s="12" t="s">
        <v>79</v>
      </c>
      <c r="AY163" s="156" t="s">
        <v>153</v>
      </c>
    </row>
    <row r="164" spans="2:65" s="1" customFormat="1" ht="16.5" customHeight="1">
      <c r="B164" s="125"/>
      <c r="C164" s="126" t="s">
        <v>602</v>
      </c>
      <c r="D164" s="126" t="s">
        <v>156</v>
      </c>
      <c r="E164" s="127" t="s">
        <v>2969</v>
      </c>
      <c r="F164" s="128" t="s">
        <v>2970</v>
      </c>
      <c r="G164" s="129" t="s">
        <v>360</v>
      </c>
      <c r="H164" s="130">
        <v>15</v>
      </c>
      <c r="I164" s="131">
        <v>79.579911014999993</v>
      </c>
      <c r="J164" s="132">
        <f>ROUND(I164*H164,2)</f>
        <v>1193.7</v>
      </c>
      <c r="K164" s="128" t="s">
        <v>3</v>
      </c>
      <c r="L164" s="133"/>
      <c r="M164" s="134" t="s">
        <v>3</v>
      </c>
      <c r="N164" s="135" t="s">
        <v>42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>IF(N164="základní",J164,0)</f>
        <v>1193.7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79</v>
      </c>
      <c r="BK164" s="139">
        <f>ROUND(I164*H164,2)</f>
        <v>1193.7</v>
      </c>
      <c r="BL164" s="15" t="s">
        <v>161</v>
      </c>
      <c r="BM164" s="138" t="s">
        <v>697</v>
      </c>
    </row>
    <row r="165" spans="2:65" s="12" customFormat="1">
      <c r="B165" s="154"/>
      <c r="D165" s="155" t="s">
        <v>800</v>
      </c>
      <c r="E165" s="156" t="s">
        <v>3</v>
      </c>
      <c r="F165" s="157" t="s">
        <v>214</v>
      </c>
      <c r="H165" s="158">
        <v>15</v>
      </c>
      <c r="I165" s="159"/>
      <c r="L165" s="154"/>
      <c r="M165" s="160"/>
      <c r="T165" s="161"/>
      <c r="AT165" s="156" t="s">
        <v>800</v>
      </c>
      <c r="AU165" s="156" t="s">
        <v>81</v>
      </c>
      <c r="AV165" s="12" t="s">
        <v>81</v>
      </c>
      <c r="AW165" s="12" t="s">
        <v>30</v>
      </c>
      <c r="AX165" s="12" t="s">
        <v>79</v>
      </c>
      <c r="AY165" s="156" t="s">
        <v>153</v>
      </c>
    </row>
    <row r="166" spans="2:65" s="1" customFormat="1" ht="16.5" customHeight="1">
      <c r="B166" s="125"/>
      <c r="C166" s="126" t="s">
        <v>606</v>
      </c>
      <c r="D166" s="126" t="s">
        <v>156</v>
      </c>
      <c r="E166" s="127" t="s">
        <v>2971</v>
      </c>
      <c r="F166" s="128" t="s">
        <v>2427</v>
      </c>
      <c r="G166" s="129" t="s">
        <v>360</v>
      </c>
      <c r="H166" s="130">
        <v>60</v>
      </c>
      <c r="I166" s="131">
        <v>15.129436570875001</v>
      </c>
      <c r="J166" s="132">
        <f>ROUND(I166*H166,2)</f>
        <v>907.77</v>
      </c>
      <c r="K166" s="128" t="s">
        <v>3</v>
      </c>
      <c r="L166" s="133"/>
      <c r="M166" s="134" t="s">
        <v>3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>IF(N166="základní",J166,0)</f>
        <v>907.77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79</v>
      </c>
      <c r="BK166" s="139">
        <f>ROUND(I166*H166,2)</f>
        <v>907.77</v>
      </c>
      <c r="BL166" s="15" t="s">
        <v>161</v>
      </c>
      <c r="BM166" s="138" t="s">
        <v>2972</v>
      </c>
    </row>
    <row r="167" spans="2:65" s="12" customFormat="1">
      <c r="B167" s="154"/>
      <c r="D167" s="155" t="s">
        <v>800</v>
      </c>
      <c r="E167" s="156" t="s">
        <v>3</v>
      </c>
      <c r="F167" s="157" t="s">
        <v>328</v>
      </c>
      <c r="H167" s="158">
        <v>60</v>
      </c>
      <c r="I167" s="159"/>
      <c r="L167" s="154"/>
      <c r="M167" s="160"/>
      <c r="T167" s="161"/>
      <c r="AT167" s="156" t="s">
        <v>800</v>
      </c>
      <c r="AU167" s="156" t="s">
        <v>81</v>
      </c>
      <c r="AV167" s="12" t="s">
        <v>81</v>
      </c>
      <c r="AW167" s="12" t="s">
        <v>30</v>
      </c>
      <c r="AX167" s="12" t="s">
        <v>79</v>
      </c>
      <c r="AY167" s="156" t="s">
        <v>153</v>
      </c>
    </row>
    <row r="168" spans="2:65" s="1" customFormat="1" ht="16.5" customHeight="1">
      <c r="B168" s="125"/>
      <c r="C168" s="126" t="s">
        <v>609</v>
      </c>
      <c r="D168" s="126" t="s">
        <v>156</v>
      </c>
      <c r="E168" s="127" t="s">
        <v>2973</v>
      </c>
      <c r="F168" s="128" t="s">
        <v>821</v>
      </c>
      <c r="G168" s="129" t="s">
        <v>360</v>
      </c>
      <c r="H168" s="130">
        <v>40</v>
      </c>
      <c r="I168" s="131">
        <v>43.981781052824999</v>
      </c>
      <c r="J168" s="132">
        <f>ROUND(I168*H168,2)</f>
        <v>1759.27</v>
      </c>
      <c r="K168" s="128" t="s">
        <v>3</v>
      </c>
      <c r="L168" s="133"/>
      <c r="M168" s="134" t="s">
        <v>3</v>
      </c>
      <c r="N168" s="135" t="s">
        <v>42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>IF(N168="základní",J168,0)</f>
        <v>1759.27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79</v>
      </c>
      <c r="BK168" s="139">
        <f>ROUND(I168*H168,2)</f>
        <v>1759.27</v>
      </c>
      <c r="BL168" s="15" t="s">
        <v>161</v>
      </c>
      <c r="BM168" s="138" t="s">
        <v>2974</v>
      </c>
    </row>
    <row r="169" spans="2:65" s="12" customFormat="1">
      <c r="B169" s="154"/>
      <c r="D169" s="155" t="s">
        <v>800</v>
      </c>
      <c r="E169" s="156" t="s">
        <v>3</v>
      </c>
      <c r="F169" s="157" t="s">
        <v>2826</v>
      </c>
      <c r="H169" s="158">
        <v>40</v>
      </c>
      <c r="I169" s="159"/>
      <c r="L169" s="154"/>
      <c r="M169" s="160"/>
      <c r="T169" s="161"/>
      <c r="AT169" s="156" t="s">
        <v>800</v>
      </c>
      <c r="AU169" s="156" t="s">
        <v>81</v>
      </c>
      <c r="AV169" s="12" t="s">
        <v>81</v>
      </c>
      <c r="AW169" s="12" t="s">
        <v>30</v>
      </c>
      <c r="AX169" s="12" t="s">
        <v>79</v>
      </c>
      <c r="AY169" s="156" t="s">
        <v>153</v>
      </c>
    </row>
    <row r="170" spans="2:65" s="1" customFormat="1" ht="16.5" customHeight="1">
      <c r="B170" s="125"/>
      <c r="C170" s="126" t="s">
        <v>612</v>
      </c>
      <c r="D170" s="126" t="s">
        <v>156</v>
      </c>
      <c r="E170" s="127" t="s">
        <v>2975</v>
      </c>
      <c r="F170" s="128" t="s">
        <v>2828</v>
      </c>
      <c r="G170" s="129" t="s">
        <v>360</v>
      </c>
      <c r="H170" s="130">
        <v>160</v>
      </c>
      <c r="I170" s="131">
        <v>60.073579338299993</v>
      </c>
      <c r="J170" s="132">
        <f>ROUND(I170*H170,2)</f>
        <v>9611.77</v>
      </c>
      <c r="K170" s="128" t="s">
        <v>3</v>
      </c>
      <c r="L170" s="133"/>
      <c r="M170" s="134" t="s">
        <v>3</v>
      </c>
      <c r="N170" s="135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>IF(N170="základní",J170,0)</f>
        <v>9611.77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79</v>
      </c>
      <c r="BK170" s="139">
        <f>ROUND(I170*H170,2)</f>
        <v>9611.77</v>
      </c>
      <c r="BL170" s="15" t="s">
        <v>161</v>
      </c>
      <c r="BM170" s="138" t="s">
        <v>2976</v>
      </c>
    </row>
    <row r="171" spans="2:65" s="12" customFormat="1">
      <c r="B171" s="154"/>
      <c r="D171" s="155" t="s">
        <v>800</v>
      </c>
      <c r="E171" s="156" t="s">
        <v>3</v>
      </c>
      <c r="F171" s="157" t="s">
        <v>2830</v>
      </c>
      <c r="H171" s="158">
        <v>160</v>
      </c>
      <c r="I171" s="159"/>
      <c r="L171" s="154"/>
      <c r="M171" s="160"/>
      <c r="T171" s="161"/>
      <c r="AT171" s="156" t="s">
        <v>800</v>
      </c>
      <c r="AU171" s="156" t="s">
        <v>81</v>
      </c>
      <c r="AV171" s="12" t="s">
        <v>81</v>
      </c>
      <c r="AW171" s="12" t="s">
        <v>30</v>
      </c>
      <c r="AX171" s="12" t="s">
        <v>79</v>
      </c>
      <c r="AY171" s="156" t="s">
        <v>153</v>
      </c>
    </row>
    <row r="172" spans="2:65" s="1" customFormat="1" ht="16.5" customHeight="1">
      <c r="B172" s="125"/>
      <c r="C172" s="126" t="s">
        <v>616</v>
      </c>
      <c r="D172" s="126" t="s">
        <v>156</v>
      </c>
      <c r="E172" s="127" t="s">
        <v>2977</v>
      </c>
      <c r="F172" s="128" t="s">
        <v>2447</v>
      </c>
      <c r="G172" s="129" t="s">
        <v>360</v>
      </c>
      <c r="H172" s="130">
        <v>60</v>
      </c>
      <c r="I172" s="131">
        <v>71.788482517949987</v>
      </c>
      <c r="J172" s="132">
        <f>ROUND(I172*H172,2)</f>
        <v>4307.3100000000004</v>
      </c>
      <c r="K172" s="128" t="s">
        <v>3</v>
      </c>
      <c r="L172" s="133"/>
      <c r="M172" s="134" t="s">
        <v>3</v>
      </c>
      <c r="N172" s="135" t="s">
        <v>42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>IF(N172="základní",J172,0)</f>
        <v>4307.3100000000004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79</v>
      </c>
      <c r="BK172" s="139">
        <f>ROUND(I172*H172,2)</f>
        <v>4307.3100000000004</v>
      </c>
      <c r="BL172" s="15" t="s">
        <v>161</v>
      </c>
      <c r="BM172" s="138" t="s">
        <v>2978</v>
      </c>
    </row>
    <row r="173" spans="2:65" s="12" customFormat="1">
      <c r="B173" s="154"/>
      <c r="D173" s="155" t="s">
        <v>800</v>
      </c>
      <c r="E173" s="156" t="s">
        <v>3</v>
      </c>
      <c r="F173" s="157" t="s">
        <v>328</v>
      </c>
      <c r="H173" s="158">
        <v>60</v>
      </c>
      <c r="I173" s="159"/>
      <c r="L173" s="154"/>
      <c r="M173" s="160"/>
      <c r="T173" s="161"/>
      <c r="AT173" s="156" t="s">
        <v>800</v>
      </c>
      <c r="AU173" s="156" t="s">
        <v>81</v>
      </c>
      <c r="AV173" s="12" t="s">
        <v>81</v>
      </c>
      <c r="AW173" s="12" t="s">
        <v>30</v>
      </c>
      <c r="AX173" s="12" t="s">
        <v>79</v>
      </c>
      <c r="AY173" s="156" t="s">
        <v>153</v>
      </c>
    </row>
    <row r="174" spans="2:65" s="1" customFormat="1" ht="16.5" customHeight="1">
      <c r="B174" s="125"/>
      <c r="C174" s="126" t="s">
        <v>620</v>
      </c>
      <c r="D174" s="126" t="s">
        <v>156</v>
      </c>
      <c r="E174" s="127" t="s">
        <v>2979</v>
      </c>
      <c r="F174" s="128" t="s">
        <v>835</v>
      </c>
      <c r="G174" s="129" t="s">
        <v>360</v>
      </c>
      <c r="H174" s="130">
        <v>50</v>
      </c>
      <c r="I174" s="131">
        <v>15.730912642499998</v>
      </c>
      <c r="J174" s="132">
        <f>ROUND(I174*H174,2)</f>
        <v>786.55</v>
      </c>
      <c r="K174" s="128" t="s">
        <v>3</v>
      </c>
      <c r="L174" s="133"/>
      <c r="M174" s="134" t="s">
        <v>3</v>
      </c>
      <c r="N174" s="135" t="s">
        <v>42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>IF(N174="základní",J174,0)</f>
        <v>786.55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79</v>
      </c>
      <c r="BK174" s="139">
        <f>ROUND(I174*H174,2)</f>
        <v>786.55</v>
      </c>
      <c r="BL174" s="15" t="s">
        <v>161</v>
      </c>
      <c r="BM174" s="138" t="s">
        <v>2980</v>
      </c>
    </row>
    <row r="175" spans="2:65" s="12" customFormat="1">
      <c r="B175" s="154"/>
      <c r="D175" s="155" t="s">
        <v>800</v>
      </c>
      <c r="E175" s="156" t="s">
        <v>3</v>
      </c>
      <c r="F175" s="157" t="s">
        <v>349</v>
      </c>
      <c r="H175" s="158">
        <v>50</v>
      </c>
      <c r="I175" s="159"/>
      <c r="L175" s="154"/>
      <c r="M175" s="160"/>
      <c r="T175" s="161"/>
      <c r="AT175" s="156" t="s">
        <v>800</v>
      </c>
      <c r="AU175" s="156" t="s">
        <v>81</v>
      </c>
      <c r="AV175" s="12" t="s">
        <v>81</v>
      </c>
      <c r="AW175" s="12" t="s">
        <v>30</v>
      </c>
      <c r="AX175" s="12" t="s">
        <v>79</v>
      </c>
      <c r="AY175" s="156" t="s">
        <v>153</v>
      </c>
    </row>
    <row r="176" spans="2:65" s="1" customFormat="1" ht="16.5" customHeight="1">
      <c r="B176" s="125"/>
      <c r="C176" s="126" t="s">
        <v>624</v>
      </c>
      <c r="D176" s="126" t="s">
        <v>156</v>
      </c>
      <c r="E176" s="127" t="s">
        <v>2981</v>
      </c>
      <c r="F176" s="128" t="s">
        <v>1810</v>
      </c>
      <c r="G176" s="129" t="s">
        <v>360</v>
      </c>
      <c r="H176" s="130">
        <v>50</v>
      </c>
      <c r="I176" s="131">
        <v>29.426060119499997</v>
      </c>
      <c r="J176" s="132">
        <f>ROUND(I176*H176,2)</f>
        <v>1471.3</v>
      </c>
      <c r="K176" s="128" t="s">
        <v>3</v>
      </c>
      <c r="L176" s="133"/>
      <c r="M176" s="134" t="s">
        <v>3</v>
      </c>
      <c r="N176" s="135" t="s">
        <v>42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>IF(N176="základní",J176,0)</f>
        <v>1471.3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79</v>
      </c>
      <c r="BK176" s="139">
        <f>ROUND(I176*H176,2)</f>
        <v>1471.3</v>
      </c>
      <c r="BL176" s="15" t="s">
        <v>161</v>
      </c>
      <c r="BM176" s="138" t="s">
        <v>2982</v>
      </c>
    </row>
    <row r="177" spans="2:65" s="12" customFormat="1">
      <c r="B177" s="154"/>
      <c r="D177" s="155" t="s">
        <v>800</v>
      </c>
      <c r="E177" s="156" t="s">
        <v>3</v>
      </c>
      <c r="F177" s="157" t="s">
        <v>349</v>
      </c>
      <c r="H177" s="158">
        <v>50</v>
      </c>
      <c r="I177" s="159"/>
      <c r="L177" s="154"/>
      <c r="M177" s="160"/>
      <c r="T177" s="161"/>
      <c r="AT177" s="156" t="s">
        <v>800</v>
      </c>
      <c r="AU177" s="156" t="s">
        <v>81</v>
      </c>
      <c r="AV177" s="12" t="s">
        <v>81</v>
      </c>
      <c r="AW177" s="12" t="s">
        <v>30</v>
      </c>
      <c r="AX177" s="12" t="s">
        <v>79</v>
      </c>
      <c r="AY177" s="156" t="s">
        <v>153</v>
      </c>
    </row>
    <row r="178" spans="2:65" s="1" customFormat="1" ht="16.5" customHeight="1">
      <c r="B178" s="125"/>
      <c r="C178" s="126" t="s">
        <v>628</v>
      </c>
      <c r="D178" s="126" t="s">
        <v>156</v>
      </c>
      <c r="E178" s="127" t="s">
        <v>2983</v>
      </c>
      <c r="F178" s="128" t="s">
        <v>839</v>
      </c>
      <c r="G178" s="129" t="s">
        <v>360</v>
      </c>
      <c r="H178" s="130">
        <v>40</v>
      </c>
      <c r="I178" s="131">
        <v>36.856602973574994</v>
      </c>
      <c r="J178" s="132">
        <f>ROUND(I178*H178,2)</f>
        <v>1474.26</v>
      </c>
      <c r="K178" s="128" t="s">
        <v>3</v>
      </c>
      <c r="L178" s="133"/>
      <c r="M178" s="134" t="s">
        <v>3</v>
      </c>
      <c r="N178" s="135" t="s">
        <v>42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>IF(N178="základní",J178,0)</f>
        <v>1474.26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79</v>
      </c>
      <c r="BK178" s="139">
        <f>ROUND(I178*H178,2)</f>
        <v>1474.26</v>
      </c>
      <c r="BL178" s="15" t="s">
        <v>161</v>
      </c>
      <c r="BM178" s="138" t="s">
        <v>2984</v>
      </c>
    </row>
    <row r="179" spans="2:65" s="12" customFormat="1">
      <c r="B179" s="154"/>
      <c r="D179" s="155" t="s">
        <v>800</v>
      </c>
      <c r="E179" s="156" t="s">
        <v>3</v>
      </c>
      <c r="F179" s="157" t="s">
        <v>2826</v>
      </c>
      <c r="H179" s="158">
        <v>40</v>
      </c>
      <c r="I179" s="159"/>
      <c r="L179" s="154"/>
      <c r="M179" s="160"/>
      <c r="T179" s="161"/>
      <c r="AT179" s="156" t="s">
        <v>800</v>
      </c>
      <c r="AU179" s="156" t="s">
        <v>81</v>
      </c>
      <c r="AV179" s="12" t="s">
        <v>81</v>
      </c>
      <c r="AW179" s="12" t="s">
        <v>30</v>
      </c>
      <c r="AX179" s="12" t="s">
        <v>79</v>
      </c>
      <c r="AY179" s="156" t="s">
        <v>153</v>
      </c>
    </row>
    <row r="180" spans="2:65" s="1" customFormat="1" ht="16.5" customHeight="1">
      <c r="B180" s="125"/>
      <c r="C180" s="126" t="s">
        <v>348</v>
      </c>
      <c r="D180" s="126" t="s">
        <v>156</v>
      </c>
      <c r="E180" s="127" t="s">
        <v>2985</v>
      </c>
      <c r="F180" s="128" t="s">
        <v>322</v>
      </c>
      <c r="G180" s="129" t="s">
        <v>164</v>
      </c>
      <c r="H180" s="130">
        <v>1</v>
      </c>
      <c r="I180" s="131">
        <v>7310.2476397499995</v>
      </c>
      <c r="J180" s="132">
        <f>ROUND(I180*H180,2)</f>
        <v>7310.25</v>
      </c>
      <c r="K180" s="128" t="s">
        <v>3</v>
      </c>
      <c r="L180" s="133"/>
      <c r="M180" s="134" t="s">
        <v>3</v>
      </c>
      <c r="N180" s="135" t="s">
        <v>42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>IF(N180="základní",J180,0)</f>
        <v>7310.25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79</v>
      </c>
      <c r="BK180" s="139">
        <f>ROUND(I180*H180,2)</f>
        <v>7310.25</v>
      </c>
      <c r="BL180" s="15" t="s">
        <v>161</v>
      </c>
      <c r="BM180" s="138" t="s">
        <v>799</v>
      </c>
    </row>
    <row r="181" spans="2:65" s="11" customFormat="1" ht="22.9" customHeight="1">
      <c r="B181" s="113"/>
      <c r="D181" s="114" t="s">
        <v>70</v>
      </c>
      <c r="E181" s="123" t="s">
        <v>329</v>
      </c>
      <c r="F181" s="123" t="s">
        <v>330</v>
      </c>
      <c r="I181" s="116"/>
      <c r="J181" s="124">
        <f>BK181</f>
        <v>8991.98</v>
      </c>
      <c r="L181" s="113"/>
      <c r="M181" s="118"/>
      <c r="P181" s="119">
        <f>SUM(P182:P185)</f>
        <v>0</v>
      </c>
      <c r="R181" s="119">
        <f>SUM(R182:R185)</f>
        <v>0</v>
      </c>
      <c r="T181" s="120">
        <f>SUM(T182:T185)</f>
        <v>0</v>
      </c>
      <c r="AR181" s="114" t="s">
        <v>79</v>
      </c>
      <c r="AT181" s="121" t="s">
        <v>70</v>
      </c>
      <c r="AU181" s="121" t="s">
        <v>79</v>
      </c>
      <c r="AY181" s="114" t="s">
        <v>153</v>
      </c>
      <c r="BK181" s="122">
        <f>SUM(BK182:BK185)</f>
        <v>8991.98</v>
      </c>
    </row>
    <row r="182" spans="2:65" s="1" customFormat="1" ht="16.5" customHeight="1">
      <c r="B182" s="125"/>
      <c r="C182" s="126" t="s">
        <v>635</v>
      </c>
      <c r="D182" s="126" t="s">
        <v>156</v>
      </c>
      <c r="E182" s="127" t="s">
        <v>2986</v>
      </c>
      <c r="F182" s="128" t="s">
        <v>2839</v>
      </c>
      <c r="G182" s="129" t="s">
        <v>159</v>
      </c>
      <c r="H182" s="130">
        <v>1</v>
      </c>
      <c r="I182" s="131">
        <v>384.01933803750001</v>
      </c>
      <c r="J182" s="132">
        <f>ROUND(I182*H182,2)</f>
        <v>384.02</v>
      </c>
      <c r="K182" s="128" t="s">
        <v>3</v>
      </c>
      <c r="L182" s="133"/>
      <c r="M182" s="134" t="s">
        <v>3</v>
      </c>
      <c r="N182" s="135" t="s">
        <v>42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>IF(N182="základní",J182,0)</f>
        <v>384.02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79</v>
      </c>
      <c r="BK182" s="139">
        <f>ROUND(I182*H182,2)</f>
        <v>384.02</v>
      </c>
      <c r="BL182" s="15" t="s">
        <v>161</v>
      </c>
      <c r="BM182" s="138" t="s">
        <v>2987</v>
      </c>
    </row>
    <row r="183" spans="2:65" s="1" customFormat="1" ht="16.5" customHeight="1">
      <c r="B183" s="125"/>
      <c r="C183" s="126" t="s">
        <v>639</v>
      </c>
      <c r="D183" s="126" t="s">
        <v>156</v>
      </c>
      <c r="E183" s="127" t="s">
        <v>2988</v>
      </c>
      <c r="F183" s="128" t="s">
        <v>332</v>
      </c>
      <c r="G183" s="129" t="s">
        <v>159</v>
      </c>
      <c r="H183" s="130">
        <v>2</v>
      </c>
      <c r="I183" s="131">
        <v>144.33575023394997</v>
      </c>
      <c r="J183" s="132">
        <f>ROUND(I183*H183,2)</f>
        <v>288.67</v>
      </c>
      <c r="K183" s="128" t="s">
        <v>3</v>
      </c>
      <c r="L183" s="133"/>
      <c r="M183" s="134" t="s">
        <v>3</v>
      </c>
      <c r="N183" s="135" t="s">
        <v>42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>IF(N183="základní",J183,0)</f>
        <v>288.67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79</v>
      </c>
      <c r="BK183" s="139">
        <f>ROUND(I183*H183,2)</f>
        <v>288.67</v>
      </c>
      <c r="BL183" s="15" t="s">
        <v>161</v>
      </c>
      <c r="BM183" s="138" t="s">
        <v>2989</v>
      </c>
    </row>
    <row r="184" spans="2:65" s="1" customFormat="1" ht="16.5" customHeight="1">
      <c r="B184" s="125"/>
      <c r="C184" s="126" t="s">
        <v>643</v>
      </c>
      <c r="D184" s="126" t="s">
        <v>156</v>
      </c>
      <c r="E184" s="127" t="s">
        <v>2990</v>
      </c>
      <c r="F184" s="128" t="s">
        <v>336</v>
      </c>
      <c r="G184" s="129" t="s">
        <v>159</v>
      </c>
      <c r="H184" s="130">
        <v>6</v>
      </c>
      <c r="I184" s="131">
        <v>168.17270962634998</v>
      </c>
      <c r="J184" s="132">
        <f>ROUND(I184*H184,2)</f>
        <v>1009.04</v>
      </c>
      <c r="K184" s="128" t="s">
        <v>3</v>
      </c>
      <c r="L184" s="133"/>
      <c r="M184" s="134" t="s">
        <v>3</v>
      </c>
      <c r="N184" s="135" t="s">
        <v>42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>IF(N184="základní",J184,0)</f>
        <v>1009.04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79</v>
      </c>
      <c r="BK184" s="139">
        <f>ROUND(I184*H184,2)</f>
        <v>1009.04</v>
      </c>
      <c r="BL184" s="15" t="s">
        <v>161</v>
      </c>
      <c r="BM184" s="138" t="s">
        <v>2991</v>
      </c>
    </row>
    <row r="185" spans="2:65" s="1" customFormat="1" ht="16.5" customHeight="1">
      <c r="B185" s="125"/>
      <c r="C185" s="126" t="s">
        <v>545</v>
      </c>
      <c r="D185" s="126" t="s">
        <v>156</v>
      </c>
      <c r="E185" s="127" t="s">
        <v>2992</v>
      </c>
      <c r="F185" s="128" t="s">
        <v>322</v>
      </c>
      <c r="G185" s="129" t="s">
        <v>164</v>
      </c>
      <c r="H185" s="130">
        <v>1</v>
      </c>
      <c r="I185" s="131">
        <v>7310.2476397499995</v>
      </c>
      <c r="J185" s="132">
        <f>ROUND(I185*H185,2)</f>
        <v>7310.25</v>
      </c>
      <c r="K185" s="128" t="s">
        <v>3</v>
      </c>
      <c r="L185" s="133"/>
      <c r="M185" s="134" t="s">
        <v>3</v>
      </c>
      <c r="N185" s="135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>IF(N185="základní",J185,0)</f>
        <v>7310.25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79</v>
      </c>
      <c r="BK185" s="139">
        <f>ROUND(I185*H185,2)</f>
        <v>7310.25</v>
      </c>
      <c r="BL185" s="15" t="s">
        <v>161</v>
      </c>
      <c r="BM185" s="138" t="s">
        <v>2993</v>
      </c>
    </row>
    <row r="186" spans="2:65" s="11" customFormat="1" ht="22.9" customHeight="1">
      <c r="B186" s="113"/>
      <c r="D186" s="114" t="s">
        <v>70</v>
      </c>
      <c r="E186" s="123" t="s">
        <v>341</v>
      </c>
      <c r="F186" s="123" t="s">
        <v>342</v>
      </c>
      <c r="I186" s="116"/>
      <c r="J186" s="124">
        <f>BK186</f>
        <v>131133.76000000001</v>
      </c>
      <c r="L186" s="113"/>
      <c r="M186" s="118"/>
      <c r="P186" s="119">
        <f>SUM(P187:P198)</f>
        <v>0</v>
      </c>
      <c r="R186" s="119">
        <f>SUM(R187:R198)</f>
        <v>0</v>
      </c>
      <c r="T186" s="120">
        <f>SUM(T187:T198)</f>
        <v>0</v>
      </c>
      <c r="AR186" s="114" t="s">
        <v>79</v>
      </c>
      <c r="AT186" s="121" t="s">
        <v>70</v>
      </c>
      <c r="AU186" s="121" t="s">
        <v>79</v>
      </c>
      <c r="AY186" s="114" t="s">
        <v>153</v>
      </c>
      <c r="BK186" s="122">
        <f>SUM(BK187:BK198)</f>
        <v>131133.76000000001</v>
      </c>
    </row>
    <row r="187" spans="2:65" s="1" customFormat="1" ht="16.5" customHeight="1">
      <c r="B187" s="125"/>
      <c r="C187" s="140" t="s">
        <v>650</v>
      </c>
      <c r="D187" s="140" t="s">
        <v>344</v>
      </c>
      <c r="E187" s="141" t="s">
        <v>2994</v>
      </c>
      <c r="F187" s="142" t="s">
        <v>2995</v>
      </c>
      <c r="G187" s="143" t="s">
        <v>347</v>
      </c>
      <c r="H187" s="144">
        <v>40</v>
      </c>
      <c r="I187" s="145">
        <v>460</v>
      </c>
      <c r="J187" s="146">
        <f t="shared" ref="J187:J198" si="30">ROUND(I187*H187,2)</f>
        <v>18400</v>
      </c>
      <c r="K187" s="142" t="s">
        <v>3</v>
      </c>
      <c r="L187" s="30"/>
      <c r="M187" s="147" t="s">
        <v>3</v>
      </c>
      <c r="N187" s="148" t="s">
        <v>42</v>
      </c>
      <c r="P187" s="136">
        <f t="shared" ref="P187:P198" si="31">O187*H187</f>
        <v>0</v>
      </c>
      <c r="Q187" s="136">
        <v>0</v>
      </c>
      <c r="R187" s="136">
        <f t="shared" ref="R187:R198" si="32">Q187*H187</f>
        <v>0</v>
      </c>
      <c r="S187" s="136">
        <v>0</v>
      </c>
      <c r="T187" s="137">
        <f t="shared" ref="T187:T198" si="33">S187*H187</f>
        <v>0</v>
      </c>
      <c r="AR187" s="138" t="s">
        <v>161</v>
      </c>
      <c r="AT187" s="138" t="s">
        <v>344</v>
      </c>
      <c r="AU187" s="138" t="s">
        <v>81</v>
      </c>
      <c r="AY187" s="15" t="s">
        <v>153</v>
      </c>
      <c r="BE187" s="139">
        <f t="shared" ref="BE187:BE198" si="34">IF(N187="základní",J187,0)</f>
        <v>18400</v>
      </c>
      <c r="BF187" s="139">
        <f t="shared" ref="BF187:BF198" si="35">IF(N187="snížená",J187,0)</f>
        <v>0</v>
      </c>
      <c r="BG187" s="139">
        <f t="shared" ref="BG187:BG198" si="36">IF(N187="zákl. přenesená",J187,0)</f>
        <v>0</v>
      </c>
      <c r="BH187" s="139">
        <f t="shared" ref="BH187:BH198" si="37">IF(N187="sníž. přenesená",J187,0)</f>
        <v>0</v>
      </c>
      <c r="BI187" s="139">
        <f t="shared" ref="BI187:BI198" si="38">IF(N187="nulová",J187,0)</f>
        <v>0</v>
      </c>
      <c r="BJ187" s="15" t="s">
        <v>79</v>
      </c>
      <c r="BK187" s="139">
        <f t="shared" ref="BK187:BK198" si="39">ROUND(I187*H187,2)</f>
        <v>18400</v>
      </c>
      <c r="BL187" s="15" t="s">
        <v>161</v>
      </c>
      <c r="BM187" s="138" t="s">
        <v>2996</v>
      </c>
    </row>
    <row r="188" spans="2:65" s="1" customFormat="1" ht="16.5" customHeight="1">
      <c r="B188" s="125"/>
      <c r="C188" s="140" t="s">
        <v>548</v>
      </c>
      <c r="D188" s="140" t="s">
        <v>344</v>
      </c>
      <c r="E188" s="141" t="s">
        <v>2997</v>
      </c>
      <c r="F188" s="142" t="s">
        <v>2998</v>
      </c>
      <c r="G188" s="143" t="s">
        <v>347</v>
      </c>
      <c r="H188" s="144">
        <v>3</v>
      </c>
      <c r="I188" s="145">
        <v>460</v>
      </c>
      <c r="J188" s="146">
        <f t="shared" si="30"/>
        <v>1380</v>
      </c>
      <c r="K188" s="142" t="s">
        <v>3</v>
      </c>
      <c r="L188" s="30"/>
      <c r="M188" s="147" t="s">
        <v>3</v>
      </c>
      <c r="N188" s="148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161</v>
      </c>
      <c r="AT188" s="138" t="s">
        <v>344</v>
      </c>
      <c r="AU188" s="138" t="s">
        <v>81</v>
      </c>
      <c r="AY188" s="15" t="s">
        <v>153</v>
      </c>
      <c r="BE188" s="139">
        <f t="shared" si="34"/>
        <v>1380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1380</v>
      </c>
      <c r="BL188" s="15" t="s">
        <v>161</v>
      </c>
      <c r="BM188" s="138" t="s">
        <v>2999</v>
      </c>
    </row>
    <row r="189" spans="2:65" s="1" customFormat="1" ht="16.5" customHeight="1">
      <c r="B189" s="125"/>
      <c r="C189" s="140" t="s">
        <v>657</v>
      </c>
      <c r="D189" s="140" t="s">
        <v>344</v>
      </c>
      <c r="E189" s="141" t="s">
        <v>3000</v>
      </c>
      <c r="F189" s="142" t="s">
        <v>949</v>
      </c>
      <c r="G189" s="143" t="s">
        <v>347</v>
      </c>
      <c r="H189" s="144">
        <v>1</v>
      </c>
      <c r="I189" s="145">
        <v>460</v>
      </c>
      <c r="J189" s="146">
        <f t="shared" si="30"/>
        <v>460</v>
      </c>
      <c r="K189" s="142" t="s">
        <v>3</v>
      </c>
      <c r="L189" s="30"/>
      <c r="M189" s="147" t="s">
        <v>3</v>
      </c>
      <c r="N189" s="148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161</v>
      </c>
      <c r="AT189" s="138" t="s">
        <v>344</v>
      </c>
      <c r="AU189" s="138" t="s">
        <v>81</v>
      </c>
      <c r="AY189" s="15" t="s">
        <v>153</v>
      </c>
      <c r="BE189" s="139">
        <f t="shared" si="34"/>
        <v>460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460</v>
      </c>
      <c r="BL189" s="15" t="s">
        <v>161</v>
      </c>
      <c r="BM189" s="138" t="s">
        <v>3001</v>
      </c>
    </row>
    <row r="190" spans="2:65" s="1" customFormat="1" ht="16.5" customHeight="1">
      <c r="B190" s="125"/>
      <c r="C190" s="140" t="s">
        <v>551</v>
      </c>
      <c r="D190" s="140" t="s">
        <v>344</v>
      </c>
      <c r="E190" s="141" t="s">
        <v>3002</v>
      </c>
      <c r="F190" s="142" t="s">
        <v>956</v>
      </c>
      <c r="G190" s="143" t="s">
        <v>347</v>
      </c>
      <c r="H190" s="144">
        <v>24</v>
      </c>
      <c r="I190" s="145">
        <v>460</v>
      </c>
      <c r="J190" s="146">
        <f t="shared" si="30"/>
        <v>11040</v>
      </c>
      <c r="K190" s="142" t="s">
        <v>3</v>
      </c>
      <c r="L190" s="30"/>
      <c r="M190" s="147" t="s">
        <v>3</v>
      </c>
      <c r="N190" s="148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161</v>
      </c>
      <c r="AT190" s="138" t="s">
        <v>344</v>
      </c>
      <c r="AU190" s="138" t="s">
        <v>81</v>
      </c>
      <c r="AY190" s="15" t="s">
        <v>153</v>
      </c>
      <c r="BE190" s="139">
        <f t="shared" si="34"/>
        <v>11040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11040</v>
      </c>
      <c r="BL190" s="15" t="s">
        <v>161</v>
      </c>
      <c r="BM190" s="138" t="s">
        <v>3003</v>
      </c>
    </row>
    <row r="191" spans="2:65" s="1" customFormat="1" ht="16.5" customHeight="1">
      <c r="B191" s="125"/>
      <c r="C191" s="140" t="s">
        <v>664</v>
      </c>
      <c r="D191" s="140" t="s">
        <v>344</v>
      </c>
      <c r="E191" s="141" t="s">
        <v>3004</v>
      </c>
      <c r="F191" s="142" t="s">
        <v>2697</v>
      </c>
      <c r="G191" s="143" t="s">
        <v>347</v>
      </c>
      <c r="H191" s="144">
        <v>2</v>
      </c>
      <c r="I191" s="145">
        <v>460</v>
      </c>
      <c r="J191" s="146">
        <f t="shared" si="30"/>
        <v>920</v>
      </c>
      <c r="K191" s="142" t="s">
        <v>3</v>
      </c>
      <c r="L191" s="30"/>
      <c r="M191" s="147" t="s">
        <v>3</v>
      </c>
      <c r="N191" s="148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161</v>
      </c>
      <c r="AT191" s="138" t="s">
        <v>344</v>
      </c>
      <c r="AU191" s="138" t="s">
        <v>81</v>
      </c>
      <c r="AY191" s="15" t="s">
        <v>153</v>
      </c>
      <c r="BE191" s="139">
        <f t="shared" si="34"/>
        <v>920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5" t="s">
        <v>79</v>
      </c>
      <c r="BK191" s="139">
        <f t="shared" si="39"/>
        <v>920</v>
      </c>
      <c r="BL191" s="15" t="s">
        <v>161</v>
      </c>
      <c r="BM191" s="138" t="s">
        <v>3005</v>
      </c>
    </row>
    <row r="192" spans="2:65" s="1" customFormat="1" ht="16.5" customHeight="1">
      <c r="B192" s="125"/>
      <c r="C192" s="140" t="s">
        <v>554</v>
      </c>
      <c r="D192" s="140" t="s">
        <v>344</v>
      </c>
      <c r="E192" s="141" t="s">
        <v>3006</v>
      </c>
      <c r="F192" s="142" t="s">
        <v>2241</v>
      </c>
      <c r="G192" s="143" t="s">
        <v>347</v>
      </c>
      <c r="H192" s="144">
        <v>28</v>
      </c>
      <c r="I192" s="145">
        <v>1000</v>
      </c>
      <c r="J192" s="146">
        <f t="shared" si="30"/>
        <v>28000</v>
      </c>
      <c r="K192" s="142" t="s">
        <v>3</v>
      </c>
      <c r="L192" s="30"/>
      <c r="M192" s="147" t="s">
        <v>3</v>
      </c>
      <c r="N192" s="148" t="s">
        <v>42</v>
      </c>
      <c r="P192" s="136">
        <f t="shared" si="31"/>
        <v>0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AR192" s="138" t="s">
        <v>161</v>
      </c>
      <c r="AT192" s="138" t="s">
        <v>344</v>
      </c>
      <c r="AU192" s="138" t="s">
        <v>81</v>
      </c>
      <c r="AY192" s="15" t="s">
        <v>153</v>
      </c>
      <c r="BE192" s="139">
        <f t="shared" si="34"/>
        <v>28000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5" t="s">
        <v>79</v>
      </c>
      <c r="BK192" s="139">
        <f t="shared" si="39"/>
        <v>28000</v>
      </c>
      <c r="BL192" s="15" t="s">
        <v>161</v>
      </c>
      <c r="BM192" s="138" t="s">
        <v>3007</v>
      </c>
    </row>
    <row r="193" spans="2:65" s="1" customFormat="1" ht="16.5" customHeight="1">
      <c r="B193" s="125"/>
      <c r="C193" s="140" t="s">
        <v>671</v>
      </c>
      <c r="D193" s="140" t="s">
        <v>344</v>
      </c>
      <c r="E193" s="141" t="s">
        <v>3008</v>
      </c>
      <c r="F193" s="142" t="s">
        <v>384</v>
      </c>
      <c r="G193" s="143" t="s">
        <v>347</v>
      </c>
      <c r="H193" s="144">
        <v>20</v>
      </c>
      <c r="I193" s="145">
        <v>675</v>
      </c>
      <c r="J193" s="146">
        <f t="shared" si="30"/>
        <v>13500</v>
      </c>
      <c r="K193" s="142" t="s">
        <v>3</v>
      </c>
      <c r="L193" s="30"/>
      <c r="M193" s="147" t="s">
        <v>3</v>
      </c>
      <c r="N193" s="148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161</v>
      </c>
      <c r="AT193" s="138" t="s">
        <v>344</v>
      </c>
      <c r="AU193" s="138" t="s">
        <v>81</v>
      </c>
      <c r="AY193" s="15" t="s">
        <v>153</v>
      </c>
      <c r="BE193" s="139">
        <f t="shared" si="34"/>
        <v>13500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5" t="s">
        <v>79</v>
      </c>
      <c r="BK193" s="139">
        <f t="shared" si="39"/>
        <v>13500</v>
      </c>
      <c r="BL193" s="15" t="s">
        <v>161</v>
      </c>
      <c r="BM193" s="138" t="s">
        <v>3009</v>
      </c>
    </row>
    <row r="194" spans="2:65" s="1" customFormat="1" ht="16.5" customHeight="1">
      <c r="B194" s="125"/>
      <c r="C194" s="140" t="s">
        <v>557</v>
      </c>
      <c r="D194" s="140" t="s">
        <v>344</v>
      </c>
      <c r="E194" s="141" t="s">
        <v>3010</v>
      </c>
      <c r="F194" s="142" t="s">
        <v>388</v>
      </c>
      <c r="G194" s="143" t="s">
        <v>164</v>
      </c>
      <c r="H194" s="144">
        <v>1</v>
      </c>
      <c r="I194" s="145">
        <v>7460</v>
      </c>
      <c r="J194" s="146">
        <f t="shared" si="30"/>
        <v>7460</v>
      </c>
      <c r="K194" s="142" t="s">
        <v>3</v>
      </c>
      <c r="L194" s="30"/>
      <c r="M194" s="147" t="s">
        <v>3</v>
      </c>
      <c r="N194" s="148" t="s">
        <v>42</v>
      </c>
      <c r="P194" s="136">
        <f t="shared" si="31"/>
        <v>0</v>
      </c>
      <c r="Q194" s="136">
        <v>0</v>
      </c>
      <c r="R194" s="136">
        <f t="shared" si="32"/>
        <v>0</v>
      </c>
      <c r="S194" s="136">
        <v>0</v>
      </c>
      <c r="T194" s="137">
        <f t="shared" si="33"/>
        <v>0</v>
      </c>
      <c r="AR194" s="138" t="s">
        <v>161</v>
      </c>
      <c r="AT194" s="138" t="s">
        <v>344</v>
      </c>
      <c r="AU194" s="138" t="s">
        <v>81</v>
      </c>
      <c r="AY194" s="15" t="s">
        <v>153</v>
      </c>
      <c r="BE194" s="139">
        <f t="shared" si="34"/>
        <v>7460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5" t="s">
        <v>79</v>
      </c>
      <c r="BK194" s="139">
        <f t="shared" si="39"/>
        <v>7460</v>
      </c>
      <c r="BL194" s="15" t="s">
        <v>161</v>
      </c>
      <c r="BM194" s="138" t="s">
        <v>3011</v>
      </c>
    </row>
    <row r="195" spans="2:65" s="1" customFormat="1" ht="16.5" customHeight="1">
      <c r="B195" s="125"/>
      <c r="C195" s="140" t="s">
        <v>678</v>
      </c>
      <c r="D195" s="140" t="s">
        <v>344</v>
      </c>
      <c r="E195" s="141" t="s">
        <v>3012</v>
      </c>
      <c r="F195" s="142" t="s">
        <v>976</v>
      </c>
      <c r="G195" s="143" t="s">
        <v>164</v>
      </c>
      <c r="H195" s="144">
        <v>1</v>
      </c>
      <c r="I195" s="145">
        <v>22902.358111875001</v>
      </c>
      <c r="J195" s="146">
        <f t="shared" si="30"/>
        <v>22902.36</v>
      </c>
      <c r="K195" s="142" t="s">
        <v>3</v>
      </c>
      <c r="L195" s="30"/>
      <c r="M195" s="147" t="s">
        <v>3</v>
      </c>
      <c r="N195" s="148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161</v>
      </c>
      <c r="AT195" s="138" t="s">
        <v>344</v>
      </c>
      <c r="AU195" s="138" t="s">
        <v>81</v>
      </c>
      <c r="AY195" s="15" t="s">
        <v>153</v>
      </c>
      <c r="BE195" s="139">
        <f t="shared" si="34"/>
        <v>22902.36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5" t="s">
        <v>79</v>
      </c>
      <c r="BK195" s="139">
        <f t="shared" si="39"/>
        <v>22902.36</v>
      </c>
      <c r="BL195" s="15" t="s">
        <v>161</v>
      </c>
      <c r="BM195" s="138" t="s">
        <v>3013</v>
      </c>
    </row>
    <row r="196" spans="2:65" s="1" customFormat="1" ht="16.5" customHeight="1">
      <c r="B196" s="125"/>
      <c r="C196" s="140" t="s">
        <v>352</v>
      </c>
      <c r="D196" s="140" t="s">
        <v>344</v>
      </c>
      <c r="E196" s="141" t="s">
        <v>3014</v>
      </c>
      <c r="F196" s="142" t="s">
        <v>980</v>
      </c>
      <c r="G196" s="143" t="s">
        <v>164</v>
      </c>
      <c r="H196" s="144">
        <v>1</v>
      </c>
      <c r="I196" s="145">
        <v>16031.400834405822</v>
      </c>
      <c r="J196" s="146">
        <f t="shared" si="30"/>
        <v>16031.4</v>
      </c>
      <c r="K196" s="142" t="s">
        <v>3</v>
      </c>
      <c r="L196" s="30"/>
      <c r="M196" s="147" t="s">
        <v>3</v>
      </c>
      <c r="N196" s="148" t="s">
        <v>42</v>
      </c>
      <c r="P196" s="136">
        <f t="shared" si="31"/>
        <v>0</v>
      </c>
      <c r="Q196" s="136">
        <v>0</v>
      </c>
      <c r="R196" s="136">
        <f t="shared" si="32"/>
        <v>0</v>
      </c>
      <c r="S196" s="136">
        <v>0</v>
      </c>
      <c r="T196" s="137">
        <f t="shared" si="33"/>
        <v>0</v>
      </c>
      <c r="AR196" s="138" t="s">
        <v>161</v>
      </c>
      <c r="AT196" s="138" t="s">
        <v>344</v>
      </c>
      <c r="AU196" s="138" t="s">
        <v>81</v>
      </c>
      <c r="AY196" s="15" t="s">
        <v>153</v>
      </c>
      <c r="BE196" s="139">
        <f t="shared" si="34"/>
        <v>16031.4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5" t="s">
        <v>79</v>
      </c>
      <c r="BK196" s="139">
        <f t="shared" si="39"/>
        <v>16031.4</v>
      </c>
      <c r="BL196" s="15" t="s">
        <v>161</v>
      </c>
      <c r="BM196" s="138" t="s">
        <v>3015</v>
      </c>
    </row>
    <row r="197" spans="2:65" s="1" customFormat="1" ht="16.5" customHeight="1">
      <c r="B197" s="125"/>
      <c r="C197" s="140" t="s">
        <v>685</v>
      </c>
      <c r="D197" s="140" t="s">
        <v>344</v>
      </c>
      <c r="E197" s="141" t="s">
        <v>3016</v>
      </c>
      <c r="F197" s="142" t="s">
        <v>391</v>
      </c>
      <c r="G197" s="143" t="s">
        <v>347</v>
      </c>
      <c r="H197" s="144">
        <v>16</v>
      </c>
      <c r="I197" s="145">
        <v>460</v>
      </c>
      <c r="J197" s="146">
        <f t="shared" si="30"/>
        <v>7360</v>
      </c>
      <c r="K197" s="142" t="s">
        <v>3</v>
      </c>
      <c r="L197" s="30"/>
      <c r="M197" s="147" t="s">
        <v>3</v>
      </c>
      <c r="N197" s="148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161</v>
      </c>
      <c r="AT197" s="138" t="s">
        <v>344</v>
      </c>
      <c r="AU197" s="138" t="s">
        <v>81</v>
      </c>
      <c r="AY197" s="15" t="s">
        <v>153</v>
      </c>
      <c r="BE197" s="139">
        <f t="shared" si="34"/>
        <v>7360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5" t="s">
        <v>79</v>
      </c>
      <c r="BK197" s="139">
        <f t="shared" si="39"/>
        <v>7360</v>
      </c>
      <c r="BL197" s="15" t="s">
        <v>161</v>
      </c>
      <c r="BM197" s="138" t="s">
        <v>3017</v>
      </c>
    </row>
    <row r="198" spans="2:65" s="1" customFormat="1" ht="16.5" customHeight="1">
      <c r="B198" s="125"/>
      <c r="C198" s="140" t="s">
        <v>356</v>
      </c>
      <c r="D198" s="140" t="s">
        <v>344</v>
      </c>
      <c r="E198" s="141" t="s">
        <v>3018</v>
      </c>
      <c r="F198" s="142" t="s">
        <v>395</v>
      </c>
      <c r="G198" s="143" t="s">
        <v>347</v>
      </c>
      <c r="H198" s="144">
        <v>8</v>
      </c>
      <c r="I198" s="145">
        <v>460</v>
      </c>
      <c r="J198" s="146">
        <f t="shared" si="30"/>
        <v>3680</v>
      </c>
      <c r="K198" s="142" t="s">
        <v>3</v>
      </c>
      <c r="L198" s="30"/>
      <c r="M198" s="149" t="s">
        <v>3</v>
      </c>
      <c r="N198" s="150" t="s">
        <v>42</v>
      </c>
      <c r="O198" s="151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AR198" s="138" t="s">
        <v>161</v>
      </c>
      <c r="AT198" s="138" t="s">
        <v>344</v>
      </c>
      <c r="AU198" s="138" t="s">
        <v>81</v>
      </c>
      <c r="AY198" s="15" t="s">
        <v>153</v>
      </c>
      <c r="BE198" s="139">
        <f t="shared" si="34"/>
        <v>3680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5" t="s">
        <v>79</v>
      </c>
      <c r="BK198" s="139">
        <f t="shared" si="39"/>
        <v>3680</v>
      </c>
      <c r="BL198" s="15" t="s">
        <v>161</v>
      </c>
      <c r="BM198" s="138" t="s">
        <v>3019</v>
      </c>
    </row>
    <row r="199" spans="2:65" s="1" customFormat="1" ht="6.95" customHeight="1">
      <c r="B199" s="39"/>
      <c r="C199" s="40"/>
      <c r="D199" s="40"/>
      <c r="E199" s="40"/>
      <c r="F199" s="40"/>
      <c r="G199" s="40"/>
      <c r="H199" s="40"/>
      <c r="I199" s="40"/>
      <c r="J199" s="40"/>
      <c r="K199" s="40"/>
      <c r="L199" s="30"/>
    </row>
  </sheetData>
  <autoFilter ref="C86:K198" xr:uid="{00000000-0009-0000-0000-00000B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98"/>
  <sheetViews>
    <sheetView showGridLines="0" topLeftCell="A77" zoomScale="80" zoomScaleNormal="80" workbookViewId="0">
      <selection activeCell="I90" sqref="I9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114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3020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ROUND(J87, 2)</f>
        <v>633226.49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ROUND((SUM(BE87:BE197)),  2)</f>
        <v>633226.49</v>
      </c>
      <c r="I33" s="87">
        <v>0.21</v>
      </c>
      <c r="J33" s="86">
        <f>ROUND(((SUM(BE87:BE197))*I33),  2)</f>
        <v>132977.56</v>
      </c>
      <c r="L33" s="30"/>
    </row>
    <row r="34" spans="2:12" s="1" customFormat="1" ht="14.45" customHeight="1">
      <c r="B34" s="30"/>
      <c r="E34" s="25" t="s">
        <v>43</v>
      </c>
      <c r="F34" s="86">
        <f>ROUND((SUM(BF87:BF197)),  2)</f>
        <v>0</v>
      </c>
      <c r="I34" s="87">
        <v>0.12</v>
      </c>
      <c r="J34" s="86">
        <f>ROUND(((SUM(BF87:BF197))*I34),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ROUND((SUM(BG87:BG197)),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ROUND((SUM(BH87:BH197)),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ROUND((SUM(BI87:BI197)),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766204.05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RM5.1 - Dosazovací nádrž 1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J87</f>
        <v>633226.48999999987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J88</f>
        <v>633226.48999999987</v>
      </c>
      <c r="L60" s="97"/>
    </row>
    <row r="61" spans="2:47" s="9" customFormat="1" ht="19.899999999999999" customHeight="1">
      <c r="B61" s="101"/>
      <c r="D61" s="102" t="s">
        <v>3021</v>
      </c>
      <c r="E61" s="103"/>
      <c r="F61" s="103"/>
      <c r="G61" s="103"/>
      <c r="H61" s="103"/>
      <c r="I61" s="103"/>
      <c r="J61" s="104">
        <f>J89</f>
        <v>12535.849999999999</v>
      </c>
      <c r="L61" s="101"/>
    </row>
    <row r="62" spans="2:47" s="9" customFormat="1" ht="19.899999999999999" customHeight="1">
      <c r="B62" s="101"/>
      <c r="D62" s="102" t="s">
        <v>3022</v>
      </c>
      <c r="E62" s="103"/>
      <c r="F62" s="103"/>
      <c r="G62" s="103"/>
      <c r="H62" s="103"/>
      <c r="I62" s="103"/>
      <c r="J62" s="104">
        <f>J94</f>
        <v>181997.62</v>
      </c>
      <c r="L62" s="101"/>
    </row>
    <row r="63" spans="2:47" s="9" customFormat="1" ht="19.899999999999999" customHeight="1">
      <c r="B63" s="101"/>
      <c r="D63" s="102" t="s">
        <v>2715</v>
      </c>
      <c r="E63" s="103"/>
      <c r="F63" s="103"/>
      <c r="G63" s="103"/>
      <c r="H63" s="103"/>
      <c r="I63" s="103"/>
      <c r="J63" s="104">
        <f>J146</f>
        <v>244436.33999999997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J158</f>
        <v>1156.26</v>
      </c>
      <c r="L64" s="101"/>
    </row>
    <row r="65" spans="2:12" s="9" customFormat="1" ht="19.899999999999999" customHeight="1">
      <c r="B65" s="101"/>
      <c r="D65" s="102" t="s">
        <v>135</v>
      </c>
      <c r="E65" s="103"/>
      <c r="F65" s="103"/>
      <c r="G65" s="103"/>
      <c r="H65" s="103"/>
      <c r="I65" s="103"/>
      <c r="J65" s="104">
        <f>J160</f>
        <v>50309.420000000006</v>
      </c>
      <c r="L65" s="101"/>
    </row>
    <row r="66" spans="2:12" s="9" customFormat="1" ht="19.899999999999999" customHeight="1">
      <c r="B66" s="101"/>
      <c r="D66" s="102" t="s">
        <v>137</v>
      </c>
      <c r="E66" s="103"/>
      <c r="F66" s="103"/>
      <c r="G66" s="103"/>
      <c r="H66" s="103"/>
      <c r="I66" s="103"/>
      <c r="J66" s="104">
        <f>J180</f>
        <v>10117.219999999999</v>
      </c>
      <c r="L66" s="101"/>
    </row>
    <row r="67" spans="2:12" s="9" customFormat="1" ht="19.899999999999999" customHeight="1">
      <c r="B67" s="101"/>
      <c r="D67" s="102" t="s">
        <v>138</v>
      </c>
      <c r="E67" s="103"/>
      <c r="F67" s="103"/>
      <c r="G67" s="103"/>
      <c r="H67" s="103"/>
      <c r="I67" s="103"/>
      <c r="J67" s="104">
        <f>J185</f>
        <v>132673.78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139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17</v>
      </c>
      <c r="L76" s="30"/>
    </row>
    <row r="77" spans="2:12" s="1" customFormat="1" ht="16.5" customHeight="1">
      <c r="B77" s="30"/>
      <c r="E77" s="291" t="str">
        <f>E7</f>
        <v>ČOV Vrchlabí</v>
      </c>
      <c r="F77" s="292"/>
      <c r="G77" s="292"/>
      <c r="H77" s="292"/>
      <c r="L77" s="30"/>
    </row>
    <row r="78" spans="2:12" s="1" customFormat="1" ht="12" customHeight="1">
      <c r="B78" s="30"/>
      <c r="C78" s="25" t="s">
        <v>125</v>
      </c>
      <c r="L78" s="30"/>
    </row>
    <row r="79" spans="2:12" s="1" customFormat="1" ht="16.5" customHeight="1">
      <c r="B79" s="30"/>
      <c r="E79" s="285" t="str">
        <f>E9</f>
        <v>RM5.1 - Dosazovací nádrž 1</v>
      </c>
      <c r="F79" s="290"/>
      <c r="G79" s="290"/>
      <c r="H79" s="29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>
        <f>IF(J12="","",J12)</f>
        <v>45539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24</v>
      </c>
      <c r="F83" s="23" t="str">
        <f>E15</f>
        <v xml:space="preserve"> </v>
      </c>
      <c r="I83" s="25" t="s">
        <v>29</v>
      </c>
      <c r="J83" s="28" t="str">
        <f>E21</f>
        <v xml:space="preserve"> </v>
      </c>
      <c r="L83" s="30"/>
    </row>
    <row r="84" spans="2:65" s="1" customFormat="1" ht="15.2" customHeight="1">
      <c r="B84" s="30"/>
      <c r="C84" s="25" t="s">
        <v>28</v>
      </c>
      <c r="F84" s="23" t="str">
        <f>IF(E18="","",E18)</f>
        <v>VODA CZ s.r.o.</v>
      </c>
      <c r="I84" s="25" t="s">
        <v>31</v>
      </c>
      <c r="J84" s="28" t="str">
        <f>E24</f>
        <v>PP POHONY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140</v>
      </c>
      <c r="D86" s="107" t="s">
        <v>56</v>
      </c>
      <c r="E86" s="107" t="s">
        <v>52</v>
      </c>
      <c r="F86" s="107" t="s">
        <v>53</v>
      </c>
      <c r="G86" s="107" t="s">
        <v>141</v>
      </c>
      <c r="H86" s="107" t="s">
        <v>142</v>
      </c>
      <c r="I86" s="107" t="s">
        <v>143</v>
      </c>
      <c r="J86" s="107" t="s">
        <v>129</v>
      </c>
      <c r="K86" s="108" t="s">
        <v>144</v>
      </c>
      <c r="L86" s="105"/>
      <c r="M86" s="54" t="s">
        <v>3</v>
      </c>
      <c r="N86" s="55" t="s">
        <v>41</v>
      </c>
      <c r="O86" s="55" t="s">
        <v>145</v>
      </c>
      <c r="P86" s="55" t="s">
        <v>146</v>
      </c>
      <c r="Q86" s="55" t="s">
        <v>147</v>
      </c>
      <c r="R86" s="55" t="s">
        <v>148</v>
      </c>
      <c r="S86" s="55" t="s">
        <v>149</v>
      </c>
      <c r="T86" s="56" t="s">
        <v>150</v>
      </c>
    </row>
    <row r="87" spans="2:65" s="1" customFormat="1" ht="22.9" customHeight="1">
      <c r="B87" s="30"/>
      <c r="C87" s="59" t="s">
        <v>151</v>
      </c>
      <c r="J87" s="109">
        <f>BK87</f>
        <v>633226.48999999987</v>
      </c>
      <c r="L87" s="30"/>
      <c r="M87" s="57"/>
      <c r="N87" s="48"/>
      <c r="O87" s="48"/>
      <c r="P87" s="110">
        <f>P88</f>
        <v>0</v>
      </c>
      <c r="Q87" s="48"/>
      <c r="R87" s="110">
        <f>R88</f>
        <v>0</v>
      </c>
      <c r="S87" s="48"/>
      <c r="T87" s="111">
        <f>T88</f>
        <v>0</v>
      </c>
      <c r="AT87" s="15" t="s">
        <v>70</v>
      </c>
      <c r="AU87" s="15" t="s">
        <v>130</v>
      </c>
      <c r="BK87" s="112">
        <f>BK88</f>
        <v>633226.48999999987</v>
      </c>
    </row>
    <row r="88" spans="2:65" s="11" customFormat="1" ht="25.9" customHeight="1">
      <c r="B88" s="113"/>
      <c r="D88" s="114" t="s">
        <v>70</v>
      </c>
      <c r="E88" s="115" t="s">
        <v>152</v>
      </c>
      <c r="F88" s="115" t="s">
        <v>152</v>
      </c>
      <c r="I88" s="116"/>
      <c r="J88" s="117">
        <f>BK88</f>
        <v>633226.48999999987</v>
      </c>
      <c r="L88" s="113"/>
      <c r="M88" s="118"/>
      <c r="P88" s="119">
        <f>P89+P94+P146+P158+P160+P180+P185</f>
        <v>0</v>
      </c>
      <c r="R88" s="119">
        <f>R89+R94+R146+R158+R160+R180+R185</f>
        <v>0</v>
      </c>
      <c r="T88" s="120">
        <f>T89+T94+T146+T158+T160+T180+T185</f>
        <v>0</v>
      </c>
      <c r="AR88" s="114" t="s">
        <v>79</v>
      </c>
      <c r="AT88" s="121" t="s">
        <v>70</v>
      </c>
      <c r="AU88" s="121" t="s">
        <v>71</v>
      </c>
      <c r="AY88" s="114" t="s">
        <v>153</v>
      </c>
      <c r="BK88" s="122">
        <f>BK89+BK94+BK146+BK158+BK160+BK180+BK185</f>
        <v>633226.48999999987</v>
      </c>
    </row>
    <row r="89" spans="2:65" s="11" customFormat="1" ht="22.9" customHeight="1">
      <c r="B89" s="113"/>
      <c r="D89" s="114" t="s">
        <v>70</v>
      </c>
      <c r="E89" s="123" t="s">
        <v>409</v>
      </c>
      <c r="F89" s="123" t="s">
        <v>3023</v>
      </c>
      <c r="I89" s="116"/>
      <c r="J89" s="124">
        <f>BK89</f>
        <v>12535.849999999999</v>
      </c>
      <c r="L89" s="113"/>
      <c r="M89" s="118"/>
      <c r="P89" s="119">
        <f>SUM(P90:P93)</f>
        <v>0</v>
      </c>
      <c r="R89" s="119">
        <f>SUM(R90:R93)</f>
        <v>0</v>
      </c>
      <c r="T89" s="120">
        <f>SUM(T90:T93)</f>
        <v>0</v>
      </c>
      <c r="AR89" s="114" t="s">
        <v>79</v>
      </c>
      <c r="AT89" s="121" t="s">
        <v>70</v>
      </c>
      <c r="AU89" s="121" t="s">
        <v>79</v>
      </c>
      <c r="AY89" s="114" t="s">
        <v>153</v>
      </c>
      <c r="BK89" s="122">
        <f>SUM(BK90:BK93)</f>
        <v>12535.849999999999</v>
      </c>
    </row>
    <row r="90" spans="2:65" s="1" customFormat="1" ht="16.5" customHeight="1">
      <c r="B90" s="125"/>
      <c r="C90" s="126" t="s">
        <v>79</v>
      </c>
      <c r="D90" s="126" t="s">
        <v>156</v>
      </c>
      <c r="E90" s="127" t="s">
        <v>3024</v>
      </c>
      <c r="F90" s="128" t="s">
        <v>2718</v>
      </c>
      <c r="G90" s="129" t="s">
        <v>159</v>
      </c>
      <c r="H90" s="130">
        <v>1</v>
      </c>
      <c r="I90" s="131">
        <v>11700.005730999999</v>
      </c>
      <c r="J90" s="132">
        <f>ROUND(I90*H90,2)</f>
        <v>11700.01</v>
      </c>
      <c r="K90" s="128" t="s">
        <v>3</v>
      </c>
      <c r="L90" s="133"/>
      <c r="M90" s="134" t="s">
        <v>3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156</v>
      </c>
      <c r="AU90" s="138" t="s">
        <v>81</v>
      </c>
      <c r="AY90" s="15" t="s">
        <v>153</v>
      </c>
      <c r="BE90" s="139">
        <f>IF(N90="základní",J90,0)</f>
        <v>11700.01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79</v>
      </c>
      <c r="BK90" s="139">
        <f>ROUND(I90*H90,2)</f>
        <v>11700.01</v>
      </c>
      <c r="BL90" s="15" t="s">
        <v>161</v>
      </c>
      <c r="BM90" s="138" t="s">
        <v>3025</v>
      </c>
    </row>
    <row r="91" spans="2:65" s="1" customFormat="1" ht="16.5" customHeight="1">
      <c r="B91" s="125"/>
      <c r="C91" s="126" t="s">
        <v>81</v>
      </c>
      <c r="D91" s="126" t="s">
        <v>156</v>
      </c>
      <c r="E91" s="127" t="s">
        <v>3026</v>
      </c>
      <c r="F91" s="128" t="s">
        <v>421</v>
      </c>
      <c r="G91" s="129" t="s">
        <v>360</v>
      </c>
      <c r="H91" s="130">
        <v>3</v>
      </c>
      <c r="I91" s="131">
        <v>70.99190999999999</v>
      </c>
      <c r="J91" s="132">
        <f>ROUND(I91*H91,2)</f>
        <v>212.98</v>
      </c>
      <c r="K91" s="128" t="s">
        <v>3</v>
      </c>
      <c r="L91" s="133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>IF(N91="základní",J91,0)</f>
        <v>212.98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5" t="s">
        <v>79</v>
      </c>
      <c r="BK91" s="139">
        <f>ROUND(I91*H91,2)</f>
        <v>212.98</v>
      </c>
      <c r="BL91" s="15" t="s">
        <v>161</v>
      </c>
      <c r="BM91" s="138" t="s">
        <v>3027</v>
      </c>
    </row>
    <row r="92" spans="2:65" s="1" customFormat="1" ht="16.5" customHeight="1">
      <c r="B92" s="125"/>
      <c r="C92" s="126" t="s">
        <v>167</v>
      </c>
      <c r="D92" s="126" t="s">
        <v>156</v>
      </c>
      <c r="E92" s="127" t="s">
        <v>3028</v>
      </c>
      <c r="F92" s="128" t="s">
        <v>423</v>
      </c>
      <c r="G92" s="129" t="s">
        <v>360</v>
      </c>
      <c r="H92" s="130">
        <v>2.5</v>
      </c>
      <c r="I92" s="131">
        <v>125.0535</v>
      </c>
      <c r="J92" s="132">
        <f>ROUND(I92*H92,2)</f>
        <v>312.63</v>
      </c>
      <c r="K92" s="128" t="s">
        <v>3</v>
      </c>
      <c r="L92" s="133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>IF(N92="základní",J92,0)</f>
        <v>312.63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5" t="s">
        <v>79</v>
      </c>
      <c r="BK92" s="139">
        <f>ROUND(I92*H92,2)</f>
        <v>312.63</v>
      </c>
      <c r="BL92" s="15" t="s">
        <v>161</v>
      </c>
      <c r="BM92" s="138" t="s">
        <v>3029</v>
      </c>
    </row>
    <row r="93" spans="2:65" s="1" customFormat="1" ht="16.5" customHeight="1">
      <c r="B93" s="125"/>
      <c r="C93" s="126" t="s">
        <v>161</v>
      </c>
      <c r="D93" s="126" t="s">
        <v>156</v>
      </c>
      <c r="E93" s="127" t="s">
        <v>3030</v>
      </c>
      <c r="F93" s="128" t="s">
        <v>425</v>
      </c>
      <c r="G93" s="129" t="s">
        <v>360</v>
      </c>
      <c r="H93" s="130">
        <v>1.5</v>
      </c>
      <c r="I93" s="131">
        <v>206.81924999999998</v>
      </c>
      <c r="J93" s="132">
        <f>ROUND(I93*H93,2)</f>
        <v>310.23</v>
      </c>
      <c r="K93" s="128" t="s">
        <v>3</v>
      </c>
      <c r="L93" s="133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>IF(N93="základní",J93,0)</f>
        <v>310.23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5" t="s">
        <v>79</v>
      </c>
      <c r="BK93" s="139">
        <f>ROUND(I93*H93,2)</f>
        <v>310.23</v>
      </c>
      <c r="BL93" s="15" t="s">
        <v>161</v>
      </c>
      <c r="BM93" s="138" t="s">
        <v>3031</v>
      </c>
    </row>
    <row r="94" spans="2:65" s="11" customFormat="1" ht="22.9" customHeight="1">
      <c r="B94" s="113"/>
      <c r="D94" s="114" t="s">
        <v>70</v>
      </c>
      <c r="E94" s="123" t="s">
        <v>426</v>
      </c>
      <c r="F94" s="123" t="s">
        <v>3032</v>
      </c>
      <c r="I94" s="116"/>
      <c r="J94" s="124">
        <f>BK94</f>
        <v>181997.62</v>
      </c>
      <c r="L94" s="113"/>
      <c r="M94" s="118"/>
      <c r="P94" s="119">
        <f>SUM(P95:P145)</f>
        <v>0</v>
      </c>
      <c r="R94" s="119">
        <f>SUM(R95:R145)</f>
        <v>0</v>
      </c>
      <c r="T94" s="120">
        <f>SUM(T95:T145)</f>
        <v>0</v>
      </c>
      <c r="AR94" s="114" t="s">
        <v>79</v>
      </c>
      <c r="AT94" s="121" t="s">
        <v>70</v>
      </c>
      <c r="AU94" s="121" t="s">
        <v>79</v>
      </c>
      <c r="AY94" s="114" t="s">
        <v>153</v>
      </c>
      <c r="BK94" s="122">
        <f>SUM(BK95:BK145)</f>
        <v>181997.62</v>
      </c>
    </row>
    <row r="95" spans="2:65" s="1" customFormat="1" ht="16.5" customHeight="1">
      <c r="B95" s="125"/>
      <c r="C95" s="126" t="s">
        <v>174</v>
      </c>
      <c r="D95" s="126" t="s">
        <v>156</v>
      </c>
      <c r="E95" s="127" t="s">
        <v>3033</v>
      </c>
      <c r="F95" s="128" t="s">
        <v>2539</v>
      </c>
      <c r="G95" s="129" t="s">
        <v>159</v>
      </c>
      <c r="H95" s="130">
        <v>1</v>
      </c>
      <c r="I95" s="131">
        <v>3033.0379695000001</v>
      </c>
      <c r="J95" s="132">
        <f t="shared" ref="J95:J126" si="0">ROUND(I95*H95,2)</f>
        <v>3033.04</v>
      </c>
      <c r="K95" s="128" t="s">
        <v>3</v>
      </c>
      <c r="L95" s="133"/>
      <c r="M95" s="134" t="s">
        <v>3</v>
      </c>
      <c r="N95" s="135" t="s">
        <v>42</v>
      </c>
      <c r="P95" s="136">
        <f t="shared" ref="P95:P126" si="1">O95*H95</f>
        <v>0</v>
      </c>
      <c r="Q95" s="136">
        <v>0</v>
      </c>
      <c r="R95" s="136">
        <f t="shared" ref="R95:R126" si="2">Q95*H95</f>
        <v>0</v>
      </c>
      <c r="S95" s="136">
        <v>0</v>
      </c>
      <c r="T95" s="137">
        <f t="shared" ref="T95:T126" si="3">S95*H95</f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ref="BE95:BE126" si="4">IF(N95="základní",J95,0)</f>
        <v>3033.04</v>
      </c>
      <c r="BF95" s="139">
        <f t="shared" ref="BF95:BF126" si="5">IF(N95="snížená",J95,0)</f>
        <v>0</v>
      </c>
      <c r="BG95" s="139">
        <f t="shared" ref="BG95:BG126" si="6">IF(N95="zákl. přenesená",J95,0)</f>
        <v>0</v>
      </c>
      <c r="BH95" s="139">
        <f t="shared" ref="BH95:BH126" si="7">IF(N95="sníž. přenesená",J95,0)</f>
        <v>0</v>
      </c>
      <c r="BI95" s="139">
        <f t="shared" ref="BI95:BI126" si="8">IF(N95="nulová",J95,0)</f>
        <v>0</v>
      </c>
      <c r="BJ95" s="15" t="s">
        <v>79</v>
      </c>
      <c r="BK95" s="139">
        <f t="shared" ref="BK95:BK126" si="9">ROUND(I95*H95,2)</f>
        <v>3033.04</v>
      </c>
      <c r="BL95" s="15" t="s">
        <v>161</v>
      </c>
      <c r="BM95" s="138" t="s">
        <v>217</v>
      </c>
    </row>
    <row r="96" spans="2:65" s="1" customFormat="1" ht="16.5" customHeight="1">
      <c r="B96" s="125"/>
      <c r="C96" s="126" t="s">
        <v>178</v>
      </c>
      <c r="D96" s="126" t="s">
        <v>156</v>
      </c>
      <c r="E96" s="127" t="s">
        <v>3034</v>
      </c>
      <c r="F96" s="128" t="s">
        <v>2541</v>
      </c>
      <c r="G96" s="129" t="s">
        <v>159</v>
      </c>
      <c r="H96" s="130">
        <v>1</v>
      </c>
      <c r="I96" s="131">
        <v>404.32682399999999</v>
      </c>
      <c r="J96" s="132">
        <f t="shared" si="0"/>
        <v>404.33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404.33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404.33</v>
      </c>
      <c r="BL96" s="15" t="s">
        <v>161</v>
      </c>
      <c r="BM96" s="138" t="s">
        <v>223</v>
      </c>
    </row>
    <row r="97" spans="2:65" s="1" customFormat="1" ht="16.5" customHeight="1">
      <c r="B97" s="125"/>
      <c r="C97" s="126" t="s">
        <v>182</v>
      </c>
      <c r="D97" s="126" t="s">
        <v>156</v>
      </c>
      <c r="E97" s="127" t="s">
        <v>3035</v>
      </c>
      <c r="F97" s="128" t="s">
        <v>440</v>
      </c>
      <c r="G97" s="129" t="s">
        <v>159</v>
      </c>
      <c r="H97" s="130">
        <v>1</v>
      </c>
      <c r="I97" s="131">
        <v>153.91200000000001</v>
      </c>
      <c r="J97" s="132">
        <f t="shared" si="0"/>
        <v>153.91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153.91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153.91</v>
      </c>
      <c r="BL97" s="15" t="s">
        <v>161</v>
      </c>
      <c r="BM97" s="138" t="s">
        <v>229</v>
      </c>
    </row>
    <row r="98" spans="2:65" s="1" customFormat="1" ht="16.5" customHeight="1">
      <c r="B98" s="125"/>
      <c r="C98" s="126" t="s">
        <v>160</v>
      </c>
      <c r="D98" s="126" t="s">
        <v>156</v>
      </c>
      <c r="E98" s="127" t="s">
        <v>3036</v>
      </c>
      <c r="F98" s="128" t="s">
        <v>442</v>
      </c>
      <c r="G98" s="129" t="s">
        <v>159</v>
      </c>
      <c r="H98" s="130">
        <v>1</v>
      </c>
      <c r="I98" s="131">
        <v>31.263375</v>
      </c>
      <c r="J98" s="132">
        <f t="shared" si="0"/>
        <v>31.26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31.26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31.26</v>
      </c>
      <c r="BL98" s="15" t="s">
        <v>161</v>
      </c>
      <c r="BM98" s="138" t="s">
        <v>235</v>
      </c>
    </row>
    <row r="99" spans="2:65" s="1" customFormat="1" ht="16.5" customHeight="1">
      <c r="B99" s="125"/>
      <c r="C99" s="126" t="s">
        <v>189</v>
      </c>
      <c r="D99" s="126" t="s">
        <v>156</v>
      </c>
      <c r="E99" s="127" t="s">
        <v>3037</v>
      </c>
      <c r="F99" s="128" t="s">
        <v>448</v>
      </c>
      <c r="G99" s="129" t="s">
        <v>159</v>
      </c>
      <c r="H99" s="130">
        <v>1</v>
      </c>
      <c r="I99" s="131">
        <v>3569.0076509999999</v>
      </c>
      <c r="J99" s="132">
        <f t="shared" si="0"/>
        <v>3569.01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3569.01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3569.01</v>
      </c>
      <c r="BL99" s="15" t="s">
        <v>161</v>
      </c>
      <c r="BM99" s="138" t="s">
        <v>3038</v>
      </c>
    </row>
    <row r="100" spans="2:65" s="1" customFormat="1" ht="16.5" customHeight="1">
      <c r="B100" s="125"/>
      <c r="C100" s="126" t="s">
        <v>193</v>
      </c>
      <c r="D100" s="126" t="s">
        <v>156</v>
      </c>
      <c r="E100" s="127" t="s">
        <v>3039</v>
      </c>
      <c r="F100" s="128" t="s">
        <v>451</v>
      </c>
      <c r="G100" s="129" t="s">
        <v>159</v>
      </c>
      <c r="H100" s="130">
        <v>1</v>
      </c>
      <c r="I100" s="131">
        <v>432.8775</v>
      </c>
      <c r="J100" s="132">
        <f t="shared" si="0"/>
        <v>432.88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432.88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432.88</v>
      </c>
      <c r="BL100" s="15" t="s">
        <v>161</v>
      </c>
      <c r="BM100" s="138" t="s">
        <v>3040</v>
      </c>
    </row>
    <row r="101" spans="2:65" s="1" customFormat="1" ht="16.5" customHeight="1">
      <c r="B101" s="125"/>
      <c r="C101" s="126" t="s">
        <v>197</v>
      </c>
      <c r="D101" s="126" t="s">
        <v>156</v>
      </c>
      <c r="E101" s="127" t="s">
        <v>3041</v>
      </c>
      <c r="F101" s="128" t="s">
        <v>1365</v>
      </c>
      <c r="G101" s="129" t="s">
        <v>159</v>
      </c>
      <c r="H101" s="130">
        <v>2</v>
      </c>
      <c r="I101" s="131">
        <v>616.29250649999994</v>
      </c>
      <c r="J101" s="132">
        <f t="shared" si="0"/>
        <v>1232.5899999999999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1232.5899999999999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1232.5899999999999</v>
      </c>
      <c r="BL101" s="15" t="s">
        <v>161</v>
      </c>
      <c r="BM101" s="138" t="s">
        <v>3042</v>
      </c>
    </row>
    <row r="102" spans="2:65" s="1" customFormat="1" ht="16.5" customHeight="1">
      <c r="B102" s="125"/>
      <c r="C102" s="126" t="s">
        <v>9</v>
      </c>
      <c r="D102" s="126" t="s">
        <v>156</v>
      </c>
      <c r="E102" s="127" t="s">
        <v>3043</v>
      </c>
      <c r="F102" s="128" t="s">
        <v>466</v>
      </c>
      <c r="G102" s="129" t="s">
        <v>159</v>
      </c>
      <c r="H102" s="130">
        <v>1</v>
      </c>
      <c r="I102" s="131">
        <v>252.0309</v>
      </c>
      <c r="J102" s="132">
        <f t="shared" si="0"/>
        <v>252.03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252.03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252.03</v>
      </c>
      <c r="BL102" s="15" t="s">
        <v>161</v>
      </c>
      <c r="BM102" s="138" t="s">
        <v>3044</v>
      </c>
    </row>
    <row r="103" spans="2:65" s="1" customFormat="1" ht="16.5" customHeight="1">
      <c r="B103" s="125"/>
      <c r="C103" s="126" t="s">
        <v>204</v>
      </c>
      <c r="D103" s="126" t="s">
        <v>156</v>
      </c>
      <c r="E103" s="127" t="s">
        <v>3045</v>
      </c>
      <c r="F103" s="128" t="s">
        <v>472</v>
      </c>
      <c r="G103" s="129" t="s">
        <v>159</v>
      </c>
      <c r="H103" s="130">
        <v>1</v>
      </c>
      <c r="I103" s="131">
        <v>168.34125</v>
      </c>
      <c r="J103" s="132">
        <f t="shared" si="0"/>
        <v>168.34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168.34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168.34</v>
      </c>
      <c r="BL103" s="15" t="s">
        <v>161</v>
      </c>
      <c r="BM103" s="138" t="s">
        <v>3046</v>
      </c>
    </row>
    <row r="104" spans="2:65" s="1" customFormat="1" ht="16.5" customHeight="1">
      <c r="B104" s="125"/>
      <c r="C104" s="126" t="s">
        <v>208</v>
      </c>
      <c r="D104" s="126" t="s">
        <v>156</v>
      </c>
      <c r="E104" s="127" t="s">
        <v>3047</v>
      </c>
      <c r="F104" s="128" t="s">
        <v>2312</v>
      </c>
      <c r="G104" s="129" t="s">
        <v>159</v>
      </c>
      <c r="H104" s="130">
        <v>1</v>
      </c>
      <c r="I104" s="131">
        <v>1010.8651574999999</v>
      </c>
      <c r="J104" s="132">
        <f t="shared" si="0"/>
        <v>1010.87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1010.87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1010.87</v>
      </c>
      <c r="BL104" s="15" t="s">
        <v>161</v>
      </c>
      <c r="BM104" s="138" t="s">
        <v>3048</v>
      </c>
    </row>
    <row r="105" spans="2:65" s="1" customFormat="1" ht="24.2" customHeight="1">
      <c r="B105" s="125"/>
      <c r="C105" s="126" t="s">
        <v>214</v>
      </c>
      <c r="D105" s="126" t="s">
        <v>156</v>
      </c>
      <c r="E105" s="127" t="s">
        <v>3049</v>
      </c>
      <c r="F105" s="128" t="s">
        <v>507</v>
      </c>
      <c r="G105" s="129" t="s">
        <v>159</v>
      </c>
      <c r="H105" s="130">
        <v>3</v>
      </c>
      <c r="I105" s="131">
        <v>10783.574934</v>
      </c>
      <c r="J105" s="132">
        <f t="shared" si="0"/>
        <v>32350.720000000001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4"/>
        <v>32350.720000000001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5" t="s">
        <v>79</v>
      </c>
      <c r="BK105" s="139">
        <f t="shared" si="9"/>
        <v>32350.720000000001</v>
      </c>
      <c r="BL105" s="15" t="s">
        <v>161</v>
      </c>
      <c r="BM105" s="138" t="s">
        <v>3050</v>
      </c>
    </row>
    <row r="106" spans="2:65" s="1" customFormat="1" ht="16.5" customHeight="1">
      <c r="B106" s="125"/>
      <c r="C106" s="126" t="s">
        <v>217</v>
      </c>
      <c r="D106" s="126" t="s">
        <v>156</v>
      </c>
      <c r="E106" s="127" t="s">
        <v>3051</v>
      </c>
      <c r="F106" s="128" t="s">
        <v>1059</v>
      </c>
      <c r="G106" s="129" t="s">
        <v>159</v>
      </c>
      <c r="H106" s="130">
        <v>2</v>
      </c>
      <c r="I106" s="131">
        <v>9243.9547199999997</v>
      </c>
      <c r="J106" s="132">
        <f t="shared" si="0"/>
        <v>18487.91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"/>
        <v>0</v>
      </c>
      <c r="Q106" s="136">
        <v>0</v>
      </c>
      <c r="R106" s="136">
        <f t="shared" si="2"/>
        <v>0</v>
      </c>
      <c r="S106" s="136">
        <v>0</v>
      </c>
      <c r="T106" s="137">
        <f t="shared" si="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4"/>
        <v>18487.91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5" t="s">
        <v>79</v>
      </c>
      <c r="BK106" s="139">
        <f t="shared" si="9"/>
        <v>18487.91</v>
      </c>
      <c r="BL106" s="15" t="s">
        <v>161</v>
      </c>
      <c r="BM106" s="138" t="s">
        <v>3052</v>
      </c>
    </row>
    <row r="107" spans="2:65" s="1" customFormat="1" ht="16.5" customHeight="1">
      <c r="B107" s="125"/>
      <c r="C107" s="126" t="s">
        <v>220</v>
      </c>
      <c r="D107" s="126" t="s">
        <v>156</v>
      </c>
      <c r="E107" s="127" t="s">
        <v>3053</v>
      </c>
      <c r="F107" s="128" t="s">
        <v>510</v>
      </c>
      <c r="G107" s="129" t="s">
        <v>159</v>
      </c>
      <c r="H107" s="130">
        <v>5</v>
      </c>
      <c r="I107" s="131">
        <v>4242.5073239999992</v>
      </c>
      <c r="J107" s="132">
        <f t="shared" si="0"/>
        <v>21212.54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4"/>
        <v>21212.54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5" t="s">
        <v>79</v>
      </c>
      <c r="BK107" s="139">
        <f t="shared" si="9"/>
        <v>21212.54</v>
      </c>
      <c r="BL107" s="15" t="s">
        <v>161</v>
      </c>
      <c r="BM107" s="138" t="s">
        <v>3054</v>
      </c>
    </row>
    <row r="108" spans="2:65" s="1" customFormat="1" ht="16.5" customHeight="1">
      <c r="B108" s="125"/>
      <c r="C108" s="126" t="s">
        <v>223</v>
      </c>
      <c r="D108" s="126" t="s">
        <v>156</v>
      </c>
      <c r="E108" s="127" t="s">
        <v>3055</v>
      </c>
      <c r="F108" s="128" t="s">
        <v>544</v>
      </c>
      <c r="G108" s="129" t="s">
        <v>159</v>
      </c>
      <c r="H108" s="130">
        <v>2</v>
      </c>
      <c r="I108" s="131">
        <v>1683.4124999999999</v>
      </c>
      <c r="J108" s="132">
        <f t="shared" si="0"/>
        <v>3366.83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"/>
        <v>0</v>
      </c>
      <c r="Q108" s="136">
        <v>0</v>
      </c>
      <c r="R108" s="136">
        <f t="shared" si="2"/>
        <v>0</v>
      </c>
      <c r="S108" s="136">
        <v>0</v>
      </c>
      <c r="T108" s="137">
        <f t="shared" si="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4"/>
        <v>3366.83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5" t="s">
        <v>79</v>
      </c>
      <c r="BK108" s="139">
        <f t="shared" si="9"/>
        <v>3366.83</v>
      </c>
      <c r="BL108" s="15" t="s">
        <v>161</v>
      </c>
      <c r="BM108" s="138" t="s">
        <v>338</v>
      </c>
    </row>
    <row r="109" spans="2:65" s="1" customFormat="1" ht="16.5" customHeight="1">
      <c r="B109" s="125"/>
      <c r="C109" s="126" t="s">
        <v>226</v>
      </c>
      <c r="D109" s="126" t="s">
        <v>156</v>
      </c>
      <c r="E109" s="127" t="s">
        <v>3056</v>
      </c>
      <c r="F109" s="128" t="s">
        <v>550</v>
      </c>
      <c r="G109" s="129" t="s">
        <v>159</v>
      </c>
      <c r="H109" s="130">
        <v>1</v>
      </c>
      <c r="I109" s="131">
        <v>1795.1526120000001</v>
      </c>
      <c r="J109" s="132">
        <f t="shared" si="0"/>
        <v>1795.15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4"/>
        <v>1795.15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5" t="s">
        <v>79</v>
      </c>
      <c r="BK109" s="139">
        <f t="shared" si="9"/>
        <v>1795.15</v>
      </c>
      <c r="BL109" s="15" t="s">
        <v>161</v>
      </c>
      <c r="BM109" s="138" t="s">
        <v>357</v>
      </c>
    </row>
    <row r="110" spans="2:65" s="1" customFormat="1" ht="16.5" customHeight="1">
      <c r="B110" s="125"/>
      <c r="C110" s="126" t="s">
        <v>229</v>
      </c>
      <c r="D110" s="126" t="s">
        <v>156</v>
      </c>
      <c r="E110" s="127" t="s">
        <v>3057</v>
      </c>
      <c r="F110" s="128" t="s">
        <v>553</v>
      </c>
      <c r="G110" s="129" t="s">
        <v>159</v>
      </c>
      <c r="H110" s="130">
        <v>2</v>
      </c>
      <c r="I110" s="131">
        <v>575.24609999999996</v>
      </c>
      <c r="J110" s="132">
        <f t="shared" si="0"/>
        <v>1150.49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"/>
        <v>0</v>
      </c>
      <c r="Q110" s="136">
        <v>0</v>
      </c>
      <c r="R110" s="136">
        <f t="shared" si="2"/>
        <v>0</v>
      </c>
      <c r="S110" s="136">
        <v>0</v>
      </c>
      <c r="T110" s="137">
        <f t="shared" si="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4"/>
        <v>1150.49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5" t="s">
        <v>79</v>
      </c>
      <c r="BK110" s="139">
        <f t="shared" si="9"/>
        <v>1150.49</v>
      </c>
      <c r="BL110" s="15" t="s">
        <v>161</v>
      </c>
      <c r="BM110" s="138" t="s">
        <v>366</v>
      </c>
    </row>
    <row r="111" spans="2:65" s="1" customFormat="1" ht="16.5" customHeight="1">
      <c r="B111" s="125"/>
      <c r="C111" s="126" t="s">
        <v>8</v>
      </c>
      <c r="D111" s="126" t="s">
        <v>156</v>
      </c>
      <c r="E111" s="127" t="s">
        <v>3058</v>
      </c>
      <c r="F111" s="128" t="s">
        <v>556</v>
      </c>
      <c r="G111" s="129" t="s">
        <v>159</v>
      </c>
      <c r="H111" s="130">
        <v>1</v>
      </c>
      <c r="I111" s="131">
        <v>2873.8641029999999</v>
      </c>
      <c r="J111" s="132">
        <f t="shared" si="0"/>
        <v>2873.86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4"/>
        <v>2873.86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5" t="s">
        <v>79</v>
      </c>
      <c r="BK111" s="139">
        <f t="shared" si="9"/>
        <v>2873.86</v>
      </c>
      <c r="BL111" s="15" t="s">
        <v>161</v>
      </c>
      <c r="BM111" s="138" t="s">
        <v>374</v>
      </c>
    </row>
    <row r="112" spans="2:65" s="1" customFormat="1" ht="16.5" customHeight="1">
      <c r="B112" s="125"/>
      <c r="C112" s="126" t="s">
        <v>235</v>
      </c>
      <c r="D112" s="126" t="s">
        <v>156</v>
      </c>
      <c r="E112" s="127" t="s">
        <v>3059</v>
      </c>
      <c r="F112" s="128" t="s">
        <v>562</v>
      </c>
      <c r="G112" s="129" t="s">
        <v>159</v>
      </c>
      <c r="H112" s="130">
        <v>1</v>
      </c>
      <c r="I112" s="131">
        <v>961.94999999999993</v>
      </c>
      <c r="J112" s="132">
        <f t="shared" si="0"/>
        <v>961.95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"/>
        <v>0</v>
      </c>
      <c r="Q112" s="136">
        <v>0</v>
      </c>
      <c r="R112" s="136">
        <f t="shared" si="2"/>
        <v>0</v>
      </c>
      <c r="S112" s="136">
        <v>0</v>
      </c>
      <c r="T112" s="137">
        <f t="shared" si="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4"/>
        <v>961.95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5" t="s">
        <v>79</v>
      </c>
      <c r="BK112" s="139">
        <f t="shared" si="9"/>
        <v>961.95</v>
      </c>
      <c r="BL112" s="15" t="s">
        <v>161</v>
      </c>
      <c r="BM112" s="138" t="s">
        <v>382</v>
      </c>
    </row>
    <row r="113" spans="2:65" s="1" customFormat="1" ht="16.5" customHeight="1">
      <c r="B113" s="125"/>
      <c r="C113" s="126" t="s">
        <v>239</v>
      </c>
      <c r="D113" s="126" t="s">
        <v>156</v>
      </c>
      <c r="E113" s="127" t="s">
        <v>3060</v>
      </c>
      <c r="F113" s="128" t="s">
        <v>564</v>
      </c>
      <c r="G113" s="129" t="s">
        <v>159</v>
      </c>
      <c r="H113" s="130">
        <v>1</v>
      </c>
      <c r="I113" s="131">
        <v>240.48749999999998</v>
      </c>
      <c r="J113" s="132">
        <f t="shared" si="0"/>
        <v>240.49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4"/>
        <v>240.49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5" t="s">
        <v>79</v>
      </c>
      <c r="BK113" s="139">
        <f t="shared" si="9"/>
        <v>240.49</v>
      </c>
      <c r="BL113" s="15" t="s">
        <v>161</v>
      </c>
      <c r="BM113" s="138" t="s">
        <v>333</v>
      </c>
    </row>
    <row r="114" spans="2:65" s="1" customFormat="1" ht="16.5" customHeight="1">
      <c r="B114" s="125"/>
      <c r="C114" s="126" t="s">
        <v>243</v>
      </c>
      <c r="D114" s="126" t="s">
        <v>156</v>
      </c>
      <c r="E114" s="127" t="s">
        <v>3061</v>
      </c>
      <c r="F114" s="128" t="s">
        <v>2756</v>
      </c>
      <c r="G114" s="129" t="s">
        <v>159</v>
      </c>
      <c r="H114" s="130">
        <v>1</v>
      </c>
      <c r="I114" s="131">
        <v>334.7586</v>
      </c>
      <c r="J114" s="132">
        <f t="shared" si="0"/>
        <v>334.76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"/>
        <v>0</v>
      </c>
      <c r="Q114" s="136">
        <v>0</v>
      </c>
      <c r="R114" s="136">
        <f t="shared" si="2"/>
        <v>0</v>
      </c>
      <c r="S114" s="136">
        <v>0</v>
      </c>
      <c r="T114" s="137">
        <f t="shared" si="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4"/>
        <v>334.76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5" t="s">
        <v>79</v>
      </c>
      <c r="BK114" s="139">
        <f t="shared" si="9"/>
        <v>334.76</v>
      </c>
      <c r="BL114" s="15" t="s">
        <v>161</v>
      </c>
      <c r="BM114" s="138" t="s">
        <v>337</v>
      </c>
    </row>
    <row r="115" spans="2:65" s="1" customFormat="1" ht="16.5" customHeight="1">
      <c r="B115" s="125"/>
      <c r="C115" s="126" t="s">
        <v>247</v>
      </c>
      <c r="D115" s="126" t="s">
        <v>156</v>
      </c>
      <c r="E115" s="127" t="s">
        <v>3062</v>
      </c>
      <c r="F115" s="128" t="s">
        <v>566</v>
      </c>
      <c r="G115" s="129" t="s">
        <v>159</v>
      </c>
      <c r="H115" s="130">
        <v>3</v>
      </c>
      <c r="I115" s="131">
        <v>115.222371</v>
      </c>
      <c r="J115" s="132">
        <f t="shared" si="0"/>
        <v>345.67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"/>
        <v>0</v>
      </c>
      <c r="Q115" s="136">
        <v>0</v>
      </c>
      <c r="R115" s="136">
        <f t="shared" si="2"/>
        <v>0</v>
      </c>
      <c r="S115" s="136">
        <v>0</v>
      </c>
      <c r="T115" s="137">
        <f t="shared" si="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4"/>
        <v>345.67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5" t="s">
        <v>79</v>
      </c>
      <c r="BK115" s="139">
        <f t="shared" si="9"/>
        <v>345.67</v>
      </c>
      <c r="BL115" s="15" t="s">
        <v>161</v>
      </c>
      <c r="BM115" s="138" t="s">
        <v>340</v>
      </c>
    </row>
    <row r="116" spans="2:65" s="1" customFormat="1" ht="16.5" customHeight="1">
      <c r="B116" s="125"/>
      <c r="C116" s="126" t="s">
        <v>251</v>
      </c>
      <c r="D116" s="126" t="s">
        <v>156</v>
      </c>
      <c r="E116" s="127" t="s">
        <v>3063</v>
      </c>
      <c r="F116" s="128" t="s">
        <v>568</v>
      </c>
      <c r="G116" s="129" t="s">
        <v>159</v>
      </c>
      <c r="H116" s="130">
        <v>3</v>
      </c>
      <c r="I116" s="131">
        <v>2.4914504999999996</v>
      </c>
      <c r="J116" s="132">
        <f t="shared" si="0"/>
        <v>7.47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"/>
        <v>0</v>
      </c>
      <c r="Q116" s="136">
        <v>0</v>
      </c>
      <c r="R116" s="136">
        <f t="shared" si="2"/>
        <v>0</v>
      </c>
      <c r="S116" s="136">
        <v>0</v>
      </c>
      <c r="T116" s="137">
        <f t="shared" si="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4"/>
        <v>7.47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5" t="s">
        <v>79</v>
      </c>
      <c r="BK116" s="139">
        <f t="shared" si="9"/>
        <v>7.47</v>
      </c>
      <c r="BL116" s="15" t="s">
        <v>161</v>
      </c>
      <c r="BM116" s="138" t="s">
        <v>596</v>
      </c>
    </row>
    <row r="117" spans="2:65" s="1" customFormat="1" ht="16.5" customHeight="1">
      <c r="B117" s="125"/>
      <c r="C117" s="126" t="s">
        <v>255</v>
      </c>
      <c r="D117" s="126" t="s">
        <v>156</v>
      </c>
      <c r="E117" s="127" t="s">
        <v>3064</v>
      </c>
      <c r="F117" s="128" t="s">
        <v>570</v>
      </c>
      <c r="G117" s="129" t="s">
        <v>159</v>
      </c>
      <c r="H117" s="130">
        <v>1</v>
      </c>
      <c r="I117" s="131">
        <v>600.88206749999995</v>
      </c>
      <c r="J117" s="132">
        <f t="shared" si="0"/>
        <v>600.88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4"/>
        <v>600.88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5" t="s">
        <v>79</v>
      </c>
      <c r="BK117" s="139">
        <f t="shared" si="9"/>
        <v>600.88</v>
      </c>
      <c r="BL117" s="15" t="s">
        <v>161</v>
      </c>
      <c r="BM117" s="138" t="s">
        <v>602</v>
      </c>
    </row>
    <row r="118" spans="2:65" s="1" customFormat="1" ht="16.5" customHeight="1">
      <c r="B118" s="125"/>
      <c r="C118" s="126" t="s">
        <v>259</v>
      </c>
      <c r="D118" s="126" t="s">
        <v>156</v>
      </c>
      <c r="E118" s="127" t="s">
        <v>3065</v>
      </c>
      <c r="F118" s="128" t="s">
        <v>2580</v>
      </c>
      <c r="G118" s="129" t="s">
        <v>159</v>
      </c>
      <c r="H118" s="130">
        <v>1</v>
      </c>
      <c r="I118" s="131">
        <v>3271.9190130000002</v>
      </c>
      <c r="J118" s="132">
        <f t="shared" si="0"/>
        <v>3271.92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"/>
        <v>0</v>
      </c>
      <c r="Q118" s="136">
        <v>0</v>
      </c>
      <c r="R118" s="136">
        <f t="shared" si="2"/>
        <v>0</v>
      </c>
      <c r="S118" s="136">
        <v>0</v>
      </c>
      <c r="T118" s="137">
        <f t="shared" si="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4"/>
        <v>3271.92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5" t="s">
        <v>79</v>
      </c>
      <c r="BK118" s="139">
        <f t="shared" si="9"/>
        <v>3271.92</v>
      </c>
      <c r="BL118" s="15" t="s">
        <v>161</v>
      </c>
      <c r="BM118" s="138" t="s">
        <v>609</v>
      </c>
    </row>
    <row r="119" spans="2:65" s="1" customFormat="1" ht="16.5" customHeight="1">
      <c r="B119" s="125"/>
      <c r="C119" s="126" t="s">
        <v>263</v>
      </c>
      <c r="D119" s="126" t="s">
        <v>156</v>
      </c>
      <c r="E119" s="127" t="s">
        <v>3066</v>
      </c>
      <c r="F119" s="128" t="s">
        <v>588</v>
      </c>
      <c r="G119" s="129" t="s">
        <v>159</v>
      </c>
      <c r="H119" s="130">
        <v>8</v>
      </c>
      <c r="I119" s="131">
        <v>237.92871299999999</v>
      </c>
      <c r="J119" s="132">
        <f t="shared" si="0"/>
        <v>1903.43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4"/>
        <v>1903.43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5" t="s">
        <v>79</v>
      </c>
      <c r="BK119" s="139">
        <f t="shared" si="9"/>
        <v>1903.43</v>
      </c>
      <c r="BL119" s="15" t="s">
        <v>161</v>
      </c>
      <c r="BM119" s="138" t="s">
        <v>616</v>
      </c>
    </row>
    <row r="120" spans="2:65" s="1" customFormat="1" ht="16.5" customHeight="1">
      <c r="B120" s="125"/>
      <c r="C120" s="126" t="s">
        <v>267</v>
      </c>
      <c r="D120" s="126" t="s">
        <v>156</v>
      </c>
      <c r="E120" s="127" t="s">
        <v>3067</v>
      </c>
      <c r="F120" s="128" t="s">
        <v>2763</v>
      </c>
      <c r="G120" s="129" t="s">
        <v>159</v>
      </c>
      <c r="H120" s="130">
        <v>23</v>
      </c>
      <c r="I120" s="131">
        <v>249.19314750000001</v>
      </c>
      <c r="J120" s="132">
        <f t="shared" si="0"/>
        <v>5731.44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"/>
        <v>0</v>
      </c>
      <c r="Q120" s="136">
        <v>0</v>
      </c>
      <c r="R120" s="136">
        <f t="shared" si="2"/>
        <v>0</v>
      </c>
      <c r="S120" s="136">
        <v>0</v>
      </c>
      <c r="T120" s="137">
        <f t="shared" si="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4"/>
        <v>5731.44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5" t="s">
        <v>79</v>
      </c>
      <c r="BK120" s="139">
        <f t="shared" si="9"/>
        <v>5731.44</v>
      </c>
      <c r="BL120" s="15" t="s">
        <v>161</v>
      </c>
      <c r="BM120" s="138" t="s">
        <v>624</v>
      </c>
    </row>
    <row r="121" spans="2:65" s="1" customFormat="1" ht="16.5" customHeight="1">
      <c r="B121" s="125"/>
      <c r="C121" s="126" t="s">
        <v>271</v>
      </c>
      <c r="D121" s="126" t="s">
        <v>156</v>
      </c>
      <c r="E121" s="127" t="s">
        <v>3068</v>
      </c>
      <c r="F121" s="128" t="s">
        <v>591</v>
      </c>
      <c r="G121" s="129" t="s">
        <v>159</v>
      </c>
      <c r="H121" s="130">
        <v>5</v>
      </c>
      <c r="I121" s="131">
        <v>335.72055</v>
      </c>
      <c r="J121" s="132">
        <f t="shared" si="0"/>
        <v>1678.6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4"/>
        <v>1678.6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5" t="s">
        <v>79</v>
      </c>
      <c r="BK121" s="139">
        <f t="shared" si="9"/>
        <v>1678.6</v>
      </c>
      <c r="BL121" s="15" t="s">
        <v>161</v>
      </c>
      <c r="BM121" s="138" t="s">
        <v>348</v>
      </c>
    </row>
    <row r="122" spans="2:65" s="1" customFormat="1" ht="16.5" customHeight="1">
      <c r="B122" s="125"/>
      <c r="C122" s="126" t="s">
        <v>275</v>
      </c>
      <c r="D122" s="126" t="s">
        <v>156</v>
      </c>
      <c r="E122" s="127" t="s">
        <v>3069</v>
      </c>
      <c r="F122" s="128" t="s">
        <v>598</v>
      </c>
      <c r="G122" s="129" t="s">
        <v>159</v>
      </c>
      <c r="H122" s="130">
        <v>1</v>
      </c>
      <c r="I122" s="131">
        <v>226.44302999999999</v>
      </c>
      <c r="J122" s="132">
        <f t="shared" si="0"/>
        <v>226.44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"/>
        <v>0</v>
      </c>
      <c r="Q122" s="136">
        <v>0</v>
      </c>
      <c r="R122" s="136">
        <f t="shared" si="2"/>
        <v>0</v>
      </c>
      <c r="S122" s="136">
        <v>0</v>
      </c>
      <c r="T122" s="137">
        <f t="shared" si="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4"/>
        <v>226.44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5" t="s">
        <v>79</v>
      </c>
      <c r="BK122" s="139">
        <f t="shared" si="9"/>
        <v>226.44</v>
      </c>
      <c r="BL122" s="15" t="s">
        <v>161</v>
      </c>
      <c r="BM122" s="138" t="s">
        <v>639</v>
      </c>
    </row>
    <row r="123" spans="2:65" s="1" customFormat="1" ht="16.5" customHeight="1">
      <c r="B123" s="125"/>
      <c r="C123" s="126" t="s">
        <v>279</v>
      </c>
      <c r="D123" s="126" t="s">
        <v>156</v>
      </c>
      <c r="E123" s="127" t="s">
        <v>3070</v>
      </c>
      <c r="F123" s="128" t="s">
        <v>2767</v>
      </c>
      <c r="G123" s="129" t="s">
        <v>159</v>
      </c>
      <c r="H123" s="130">
        <v>1</v>
      </c>
      <c r="I123" s="131">
        <v>72.146249999999995</v>
      </c>
      <c r="J123" s="132">
        <f t="shared" si="0"/>
        <v>72.150000000000006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"/>
        <v>0</v>
      </c>
      <c r="Q123" s="136">
        <v>0</v>
      </c>
      <c r="R123" s="136">
        <f t="shared" si="2"/>
        <v>0</v>
      </c>
      <c r="S123" s="136">
        <v>0</v>
      </c>
      <c r="T123" s="137">
        <f t="shared" si="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4"/>
        <v>72.150000000000006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5" t="s">
        <v>79</v>
      </c>
      <c r="BK123" s="139">
        <f t="shared" si="9"/>
        <v>72.150000000000006</v>
      </c>
      <c r="BL123" s="15" t="s">
        <v>161</v>
      </c>
      <c r="BM123" s="138" t="s">
        <v>545</v>
      </c>
    </row>
    <row r="124" spans="2:65" s="1" customFormat="1" ht="16.5" customHeight="1">
      <c r="B124" s="125"/>
      <c r="C124" s="126" t="s">
        <v>283</v>
      </c>
      <c r="D124" s="126" t="s">
        <v>156</v>
      </c>
      <c r="E124" s="127" t="s">
        <v>3071</v>
      </c>
      <c r="F124" s="128" t="s">
        <v>604</v>
      </c>
      <c r="G124" s="129" t="s">
        <v>159</v>
      </c>
      <c r="H124" s="130">
        <v>4</v>
      </c>
      <c r="I124" s="131">
        <v>82.400636999999989</v>
      </c>
      <c r="J124" s="132">
        <f t="shared" si="0"/>
        <v>329.6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4"/>
        <v>329.6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5" t="s">
        <v>79</v>
      </c>
      <c r="BK124" s="139">
        <f t="shared" si="9"/>
        <v>329.6</v>
      </c>
      <c r="BL124" s="15" t="s">
        <v>161</v>
      </c>
      <c r="BM124" s="138" t="s">
        <v>548</v>
      </c>
    </row>
    <row r="125" spans="2:65" s="1" customFormat="1" ht="16.5" customHeight="1">
      <c r="B125" s="125"/>
      <c r="C125" s="126" t="s">
        <v>287</v>
      </c>
      <c r="D125" s="126" t="s">
        <v>156</v>
      </c>
      <c r="E125" s="127" t="s">
        <v>3072</v>
      </c>
      <c r="F125" s="128" t="s">
        <v>611</v>
      </c>
      <c r="G125" s="129" t="s">
        <v>159</v>
      </c>
      <c r="H125" s="130">
        <v>8</v>
      </c>
      <c r="I125" s="131">
        <v>82.400636999999989</v>
      </c>
      <c r="J125" s="132">
        <f t="shared" si="0"/>
        <v>659.21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4"/>
        <v>659.21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5" t="s">
        <v>79</v>
      </c>
      <c r="BK125" s="139">
        <f t="shared" si="9"/>
        <v>659.21</v>
      </c>
      <c r="BL125" s="15" t="s">
        <v>161</v>
      </c>
      <c r="BM125" s="138" t="s">
        <v>551</v>
      </c>
    </row>
    <row r="126" spans="2:65" s="1" customFormat="1" ht="16.5" customHeight="1">
      <c r="B126" s="125"/>
      <c r="C126" s="126" t="s">
        <v>291</v>
      </c>
      <c r="D126" s="126" t="s">
        <v>156</v>
      </c>
      <c r="E126" s="127" t="s">
        <v>3073</v>
      </c>
      <c r="F126" s="128" t="s">
        <v>614</v>
      </c>
      <c r="G126" s="129" t="s">
        <v>159</v>
      </c>
      <c r="H126" s="130">
        <v>8</v>
      </c>
      <c r="I126" s="131">
        <v>284.35242</v>
      </c>
      <c r="J126" s="132">
        <f t="shared" si="0"/>
        <v>2274.8200000000002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4"/>
        <v>2274.8200000000002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5" t="s">
        <v>79</v>
      </c>
      <c r="BK126" s="139">
        <f t="shared" si="9"/>
        <v>2274.8200000000002</v>
      </c>
      <c r="BL126" s="15" t="s">
        <v>161</v>
      </c>
      <c r="BM126" s="138" t="s">
        <v>554</v>
      </c>
    </row>
    <row r="127" spans="2:65" s="1" customFormat="1" ht="16.5" customHeight="1">
      <c r="B127" s="125"/>
      <c r="C127" s="126" t="s">
        <v>295</v>
      </c>
      <c r="D127" s="126" t="s">
        <v>156</v>
      </c>
      <c r="E127" s="127" t="s">
        <v>3074</v>
      </c>
      <c r="F127" s="128" t="s">
        <v>618</v>
      </c>
      <c r="G127" s="129" t="s">
        <v>159</v>
      </c>
      <c r="H127" s="130">
        <v>21</v>
      </c>
      <c r="I127" s="131">
        <v>34.245420000000003</v>
      </c>
      <c r="J127" s="132">
        <f t="shared" ref="J127:J145" si="10">ROUND(I127*H127,2)</f>
        <v>719.15</v>
      </c>
      <c r="K127" s="128" t="s">
        <v>3</v>
      </c>
      <c r="L127" s="133"/>
      <c r="M127" s="134" t="s">
        <v>3</v>
      </c>
      <c r="N127" s="135" t="s">
        <v>42</v>
      </c>
      <c r="P127" s="136">
        <f t="shared" ref="P127:P145" si="11">O127*H127</f>
        <v>0</v>
      </c>
      <c r="Q127" s="136">
        <v>0</v>
      </c>
      <c r="R127" s="136">
        <f t="shared" ref="R127:R145" si="12">Q127*H127</f>
        <v>0</v>
      </c>
      <c r="S127" s="136">
        <v>0</v>
      </c>
      <c r="T127" s="137">
        <f t="shared" ref="T127:T145" si="13">S127*H127</f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ref="BE127:BE145" si="14">IF(N127="základní",J127,0)</f>
        <v>719.15</v>
      </c>
      <c r="BF127" s="139">
        <f t="shared" ref="BF127:BF145" si="15">IF(N127="snížená",J127,0)</f>
        <v>0</v>
      </c>
      <c r="BG127" s="139">
        <f t="shared" ref="BG127:BG145" si="16">IF(N127="zákl. přenesená",J127,0)</f>
        <v>0</v>
      </c>
      <c r="BH127" s="139">
        <f t="shared" ref="BH127:BH145" si="17">IF(N127="sníž. přenesená",J127,0)</f>
        <v>0</v>
      </c>
      <c r="BI127" s="139">
        <f t="shared" ref="BI127:BI145" si="18">IF(N127="nulová",J127,0)</f>
        <v>0</v>
      </c>
      <c r="BJ127" s="15" t="s">
        <v>79</v>
      </c>
      <c r="BK127" s="139">
        <f t="shared" ref="BK127:BK145" si="19">ROUND(I127*H127,2)</f>
        <v>719.15</v>
      </c>
      <c r="BL127" s="15" t="s">
        <v>161</v>
      </c>
      <c r="BM127" s="138" t="s">
        <v>557</v>
      </c>
    </row>
    <row r="128" spans="2:65" s="1" customFormat="1" ht="16.5" customHeight="1">
      <c r="B128" s="125"/>
      <c r="C128" s="126" t="s">
        <v>299</v>
      </c>
      <c r="D128" s="126" t="s">
        <v>156</v>
      </c>
      <c r="E128" s="127" t="s">
        <v>3075</v>
      </c>
      <c r="F128" s="128" t="s">
        <v>2773</v>
      </c>
      <c r="G128" s="129" t="s">
        <v>159</v>
      </c>
      <c r="H128" s="130">
        <v>14</v>
      </c>
      <c r="I128" s="131">
        <v>86.335012499999991</v>
      </c>
      <c r="J128" s="132">
        <f t="shared" si="10"/>
        <v>1208.69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1208.69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1208.69</v>
      </c>
      <c r="BL128" s="15" t="s">
        <v>161</v>
      </c>
      <c r="BM128" s="138" t="s">
        <v>352</v>
      </c>
    </row>
    <row r="129" spans="2:65" s="1" customFormat="1" ht="16.5" customHeight="1">
      <c r="B129" s="125"/>
      <c r="C129" s="126" t="s">
        <v>305</v>
      </c>
      <c r="D129" s="126" t="s">
        <v>156</v>
      </c>
      <c r="E129" s="127" t="s">
        <v>3076</v>
      </c>
      <c r="F129" s="128" t="s">
        <v>630</v>
      </c>
      <c r="G129" s="129" t="s">
        <v>159</v>
      </c>
      <c r="H129" s="130">
        <v>17</v>
      </c>
      <c r="I129" s="131">
        <v>211.917585</v>
      </c>
      <c r="J129" s="132">
        <f t="shared" si="10"/>
        <v>3602.6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3602.6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3602.6</v>
      </c>
      <c r="BL129" s="15" t="s">
        <v>161</v>
      </c>
      <c r="BM129" s="138" t="s">
        <v>356</v>
      </c>
    </row>
    <row r="130" spans="2:65" s="1" customFormat="1" ht="16.5" customHeight="1">
      <c r="B130" s="125"/>
      <c r="C130" s="126" t="s">
        <v>308</v>
      </c>
      <c r="D130" s="126" t="s">
        <v>156</v>
      </c>
      <c r="E130" s="127" t="s">
        <v>3077</v>
      </c>
      <c r="F130" s="128" t="s">
        <v>637</v>
      </c>
      <c r="G130" s="129" t="s">
        <v>159</v>
      </c>
      <c r="H130" s="130">
        <v>20</v>
      </c>
      <c r="I130" s="131">
        <v>15.679785000000001</v>
      </c>
      <c r="J130" s="132">
        <f t="shared" si="10"/>
        <v>313.60000000000002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313.60000000000002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313.60000000000002</v>
      </c>
      <c r="BL130" s="15" t="s">
        <v>161</v>
      </c>
      <c r="BM130" s="138" t="s">
        <v>361</v>
      </c>
    </row>
    <row r="131" spans="2:65" s="1" customFormat="1" ht="16.5" customHeight="1">
      <c r="B131" s="125"/>
      <c r="C131" s="126" t="s">
        <v>311</v>
      </c>
      <c r="D131" s="126" t="s">
        <v>156</v>
      </c>
      <c r="E131" s="127" t="s">
        <v>3078</v>
      </c>
      <c r="F131" s="128" t="s">
        <v>641</v>
      </c>
      <c r="G131" s="129" t="s">
        <v>159</v>
      </c>
      <c r="H131" s="130">
        <v>20</v>
      </c>
      <c r="I131" s="131">
        <v>14.852507999999998</v>
      </c>
      <c r="J131" s="132">
        <f t="shared" si="10"/>
        <v>297.05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297.05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297.05</v>
      </c>
      <c r="BL131" s="15" t="s">
        <v>161</v>
      </c>
      <c r="BM131" s="138" t="s">
        <v>365</v>
      </c>
    </row>
    <row r="132" spans="2:65" s="1" customFormat="1" ht="16.5" customHeight="1">
      <c r="B132" s="125"/>
      <c r="C132" s="126" t="s">
        <v>314</v>
      </c>
      <c r="D132" s="126" t="s">
        <v>156</v>
      </c>
      <c r="E132" s="127" t="s">
        <v>3079</v>
      </c>
      <c r="F132" s="128" t="s">
        <v>2029</v>
      </c>
      <c r="G132" s="129" t="s">
        <v>159</v>
      </c>
      <c r="H132" s="130">
        <v>9</v>
      </c>
      <c r="I132" s="131">
        <v>24.472007999999999</v>
      </c>
      <c r="J132" s="132">
        <f t="shared" si="10"/>
        <v>220.25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220.25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220.25</v>
      </c>
      <c r="BL132" s="15" t="s">
        <v>161</v>
      </c>
      <c r="BM132" s="138" t="s">
        <v>578</v>
      </c>
    </row>
    <row r="133" spans="2:65" s="1" customFormat="1" ht="16.5" customHeight="1">
      <c r="B133" s="125"/>
      <c r="C133" s="126" t="s">
        <v>317</v>
      </c>
      <c r="D133" s="126" t="s">
        <v>156</v>
      </c>
      <c r="E133" s="127" t="s">
        <v>3080</v>
      </c>
      <c r="F133" s="128" t="s">
        <v>2779</v>
      </c>
      <c r="G133" s="129" t="s">
        <v>159</v>
      </c>
      <c r="H133" s="130">
        <v>3</v>
      </c>
      <c r="I133" s="131">
        <v>24.472007999999999</v>
      </c>
      <c r="J133" s="132">
        <f t="shared" si="10"/>
        <v>73.42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73.42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73.42</v>
      </c>
      <c r="BL133" s="15" t="s">
        <v>161</v>
      </c>
      <c r="BM133" s="138" t="s">
        <v>582</v>
      </c>
    </row>
    <row r="134" spans="2:65" s="1" customFormat="1" ht="16.5" customHeight="1">
      <c r="B134" s="125"/>
      <c r="C134" s="126" t="s">
        <v>320</v>
      </c>
      <c r="D134" s="126" t="s">
        <v>156</v>
      </c>
      <c r="E134" s="127" t="s">
        <v>3081</v>
      </c>
      <c r="F134" s="128" t="s">
        <v>2031</v>
      </c>
      <c r="G134" s="129" t="s">
        <v>159</v>
      </c>
      <c r="H134" s="130">
        <v>3</v>
      </c>
      <c r="I134" s="131">
        <v>99.369434999999996</v>
      </c>
      <c r="J134" s="132">
        <f t="shared" si="10"/>
        <v>298.11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298.11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298.11</v>
      </c>
      <c r="BL134" s="15" t="s">
        <v>161</v>
      </c>
      <c r="BM134" s="138" t="s">
        <v>585</v>
      </c>
    </row>
    <row r="135" spans="2:65" s="1" customFormat="1" ht="16.5" customHeight="1">
      <c r="B135" s="125"/>
      <c r="C135" s="126" t="s">
        <v>326</v>
      </c>
      <c r="D135" s="126" t="s">
        <v>156</v>
      </c>
      <c r="E135" s="127" t="s">
        <v>3082</v>
      </c>
      <c r="F135" s="128" t="s">
        <v>662</v>
      </c>
      <c r="G135" s="129" t="s">
        <v>159</v>
      </c>
      <c r="H135" s="130">
        <v>3</v>
      </c>
      <c r="I135" s="131">
        <v>16.333911000000001</v>
      </c>
      <c r="J135" s="132">
        <f t="shared" si="10"/>
        <v>49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49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49</v>
      </c>
      <c r="BL135" s="15" t="s">
        <v>161</v>
      </c>
      <c r="BM135" s="138" t="s">
        <v>589</v>
      </c>
    </row>
    <row r="136" spans="2:65" s="1" customFormat="1" ht="16.5" customHeight="1">
      <c r="B136" s="125"/>
      <c r="C136" s="126" t="s">
        <v>323</v>
      </c>
      <c r="D136" s="126" t="s">
        <v>156</v>
      </c>
      <c r="E136" s="127" t="s">
        <v>3083</v>
      </c>
      <c r="F136" s="128" t="s">
        <v>2783</v>
      </c>
      <c r="G136" s="129" t="s">
        <v>159</v>
      </c>
      <c r="H136" s="130">
        <v>1</v>
      </c>
      <c r="I136" s="131">
        <v>16.333911000000001</v>
      </c>
      <c r="J136" s="132">
        <f t="shared" si="10"/>
        <v>16.329999999999998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16.329999999999998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16.329999999999998</v>
      </c>
      <c r="BL136" s="15" t="s">
        <v>161</v>
      </c>
      <c r="BM136" s="138" t="s">
        <v>592</v>
      </c>
    </row>
    <row r="137" spans="2:65" s="1" customFormat="1" ht="16.5" customHeight="1">
      <c r="B137" s="125"/>
      <c r="C137" s="126" t="s">
        <v>334</v>
      </c>
      <c r="D137" s="126" t="s">
        <v>156</v>
      </c>
      <c r="E137" s="127" t="s">
        <v>3084</v>
      </c>
      <c r="F137" s="128" t="s">
        <v>666</v>
      </c>
      <c r="G137" s="129" t="s">
        <v>159</v>
      </c>
      <c r="H137" s="130">
        <v>1</v>
      </c>
      <c r="I137" s="131">
        <v>62.680661999999998</v>
      </c>
      <c r="J137" s="132">
        <f t="shared" si="10"/>
        <v>62.68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62.68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62.68</v>
      </c>
      <c r="BL137" s="15" t="s">
        <v>161</v>
      </c>
      <c r="BM137" s="138" t="s">
        <v>377</v>
      </c>
    </row>
    <row r="138" spans="2:65" s="1" customFormat="1" ht="16.5" customHeight="1">
      <c r="B138" s="125"/>
      <c r="C138" s="126" t="s">
        <v>338</v>
      </c>
      <c r="D138" s="126" t="s">
        <v>156</v>
      </c>
      <c r="E138" s="127" t="s">
        <v>3085</v>
      </c>
      <c r="F138" s="128" t="s">
        <v>669</v>
      </c>
      <c r="G138" s="129" t="s">
        <v>159</v>
      </c>
      <c r="H138" s="130">
        <v>15</v>
      </c>
      <c r="I138" s="131">
        <v>16.333911000000001</v>
      </c>
      <c r="J138" s="132">
        <f t="shared" si="10"/>
        <v>245.01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14"/>
        <v>245.01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5" t="s">
        <v>79</v>
      </c>
      <c r="BK138" s="139">
        <f t="shared" si="19"/>
        <v>245.01</v>
      </c>
      <c r="BL138" s="15" t="s">
        <v>161</v>
      </c>
      <c r="BM138" s="138" t="s">
        <v>385</v>
      </c>
    </row>
    <row r="139" spans="2:65" s="1" customFormat="1" ht="16.5" customHeight="1">
      <c r="B139" s="125"/>
      <c r="C139" s="126" t="s">
        <v>343</v>
      </c>
      <c r="D139" s="126" t="s">
        <v>156</v>
      </c>
      <c r="E139" s="127" t="s">
        <v>3086</v>
      </c>
      <c r="F139" s="128" t="s">
        <v>676</v>
      </c>
      <c r="G139" s="129" t="s">
        <v>159</v>
      </c>
      <c r="H139" s="130">
        <v>5</v>
      </c>
      <c r="I139" s="131">
        <v>62.680661999999998</v>
      </c>
      <c r="J139" s="132">
        <f t="shared" si="10"/>
        <v>313.39999999999998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14"/>
        <v>313.39999999999998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5" t="s">
        <v>79</v>
      </c>
      <c r="BK139" s="139">
        <f t="shared" si="19"/>
        <v>313.39999999999998</v>
      </c>
      <c r="BL139" s="15" t="s">
        <v>161</v>
      </c>
      <c r="BM139" s="138" t="s">
        <v>605</v>
      </c>
    </row>
    <row r="140" spans="2:65" s="1" customFormat="1" ht="16.5" customHeight="1">
      <c r="B140" s="125"/>
      <c r="C140" s="126" t="s">
        <v>349</v>
      </c>
      <c r="D140" s="126" t="s">
        <v>156</v>
      </c>
      <c r="E140" s="127" t="s">
        <v>3087</v>
      </c>
      <c r="F140" s="128" t="s">
        <v>680</v>
      </c>
      <c r="G140" s="129" t="s">
        <v>159</v>
      </c>
      <c r="H140" s="130">
        <v>51</v>
      </c>
      <c r="I140" s="131">
        <v>16.333911000000001</v>
      </c>
      <c r="J140" s="132">
        <f t="shared" si="10"/>
        <v>833.03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14"/>
        <v>833.03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5" t="s">
        <v>79</v>
      </c>
      <c r="BK140" s="139">
        <f t="shared" si="19"/>
        <v>833.03</v>
      </c>
      <c r="BL140" s="15" t="s">
        <v>161</v>
      </c>
      <c r="BM140" s="138" t="s">
        <v>392</v>
      </c>
    </row>
    <row r="141" spans="2:65" s="1" customFormat="1" ht="16.5" customHeight="1">
      <c r="B141" s="125"/>
      <c r="C141" s="126" t="s">
        <v>353</v>
      </c>
      <c r="D141" s="126" t="s">
        <v>156</v>
      </c>
      <c r="E141" s="127" t="s">
        <v>3088</v>
      </c>
      <c r="F141" s="128" t="s">
        <v>683</v>
      </c>
      <c r="G141" s="129" t="s">
        <v>159</v>
      </c>
      <c r="H141" s="130">
        <v>2</v>
      </c>
      <c r="I141" s="131">
        <v>16.333911000000001</v>
      </c>
      <c r="J141" s="132">
        <f t="shared" si="10"/>
        <v>32.67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14"/>
        <v>32.67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5" t="s">
        <v>79</v>
      </c>
      <c r="BK141" s="139">
        <f t="shared" si="19"/>
        <v>32.67</v>
      </c>
      <c r="BL141" s="15" t="s">
        <v>161</v>
      </c>
      <c r="BM141" s="138" t="s">
        <v>396</v>
      </c>
    </row>
    <row r="142" spans="2:65" s="1" customFormat="1" ht="16.5" customHeight="1">
      <c r="B142" s="125"/>
      <c r="C142" s="126" t="s">
        <v>357</v>
      </c>
      <c r="D142" s="126" t="s">
        <v>156</v>
      </c>
      <c r="E142" s="127" t="s">
        <v>3089</v>
      </c>
      <c r="F142" s="128" t="s">
        <v>687</v>
      </c>
      <c r="G142" s="129" t="s">
        <v>159</v>
      </c>
      <c r="H142" s="130">
        <v>6</v>
      </c>
      <c r="I142" s="131">
        <v>62.680661999999998</v>
      </c>
      <c r="J142" s="132">
        <f t="shared" si="10"/>
        <v>376.08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14"/>
        <v>376.08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5" t="s">
        <v>79</v>
      </c>
      <c r="BK142" s="139">
        <f t="shared" si="19"/>
        <v>376.08</v>
      </c>
      <c r="BL142" s="15" t="s">
        <v>161</v>
      </c>
      <c r="BM142" s="138" t="s">
        <v>615</v>
      </c>
    </row>
    <row r="143" spans="2:65" s="1" customFormat="1" ht="16.5" customHeight="1">
      <c r="B143" s="125"/>
      <c r="C143" s="126" t="s">
        <v>362</v>
      </c>
      <c r="D143" s="126" t="s">
        <v>156</v>
      </c>
      <c r="E143" s="127" t="s">
        <v>3090</v>
      </c>
      <c r="F143" s="128" t="s">
        <v>2791</v>
      </c>
      <c r="G143" s="129" t="s">
        <v>159</v>
      </c>
      <c r="H143" s="130">
        <v>1</v>
      </c>
      <c r="I143" s="131">
        <v>34.024171499999994</v>
      </c>
      <c r="J143" s="132">
        <f t="shared" si="10"/>
        <v>34.020000000000003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14"/>
        <v>34.020000000000003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5" t="s">
        <v>79</v>
      </c>
      <c r="BK143" s="139">
        <f t="shared" si="19"/>
        <v>34.020000000000003</v>
      </c>
      <c r="BL143" s="15" t="s">
        <v>161</v>
      </c>
      <c r="BM143" s="138" t="s">
        <v>619</v>
      </c>
    </row>
    <row r="144" spans="2:65" s="1" customFormat="1" ht="16.5" customHeight="1">
      <c r="B144" s="125"/>
      <c r="C144" s="126" t="s">
        <v>366</v>
      </c>
      <c r="D144" s="126" t="s">
        <v>156</v>
      </c>
      <c r="E144" s="127" t="s">
        <v>3091</v>
      </c>
      <c r="F144" s="128" t="s">
        <v>2793</v>
      </c>
      <c r="G144" s="129" t="s">
        <v>159</v>
      </c>
      <c r="H144" s="130">
        <v>1</v>
      </c>
      <c r="I144" s="131">
        <v>34.024171499999994</v>
      </c>
      <c r="J144" s="132">
        <f t="shared" si="10"/>
        <v>34.020000000000003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14"/>
        <v>34.020000000000003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5" t="s">
        <v>79</v>
      </c>
      <c r="BK144" s="139">
        <f t="shared" si="19"/>
        <v>34.020000000000003</v>
      </c>
      <c r="BL144" s="15" t="s">
        <v>161</v>
      </c>
      <c r="BM144" s="138" t="s">
        <v>623</v>
      </c>
    </row>
    <row r="145" spans="2:65" s="1" customFormat="1" ht="16.5" customHeight="1">
      <c r="B145" s="125"/>
      <c r="C145" s="126" t="s">
        <v>370</v>
      </c>
      <c r="D145" s="126" t="s">
        <v>156</v>
      </c>
      <c r="E145" s="127" t="s">
        <v>3092</v>
      </c>
      <c r="F145" s="128" t="s">
        <v>163</v>
      </c>
      <c r="G145" s="129" t="s">
        <v>164</v>
      </c>
      <c r="H145" s="130">
        <v>1</v>
      </c>
      <c r="I145" s="131">
        <v>63103.92</v>
      </c>
      <c r="J145" s="132">
        <f t="shared" si="10"/>
        <v>63103.92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14"/>
        <v>63103.92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5" t="s">
        <v>79</v>
      </c>
      <c r="BK145" s="139">
        <f t="shared" si="19"/>
        <v>63103.92</v>
      </c>
      <c r="BL145" s="15" t="s">
        <v>161</v>
      </c>
      <c r="BM145" s="138" t="s">
        <v>627</v>
      </c>
    </row>
    <row r="146" spans="2:65" s="11" customFormat="1" ht="22.9" customHeight="1">
      <c r="B146" s="113"/>
      <c r="D146" s="114" t="s">
        <v>70</v>
      </c>
      <c r="E146" s="123" t="s">
        <v>711</v>
      </c>
      <c r="F146" s="123" t="s">
        <v>2795</v>
      </c>
      <c r="I146" s="116"/>
      <c r="J146" s="124">
        <f>BK146</f>
        <v>244436.33999999997</v>
      </c>
      <c r="L146" s="113"/>
      <c r="M146" s="118"/>
      <c r="P146" s="119">
        <f>SUM(P147:P157)</f>
        <v>0</v>
      </c>
      <c r="R146" s="119">
        <f>SUM(R147:R157)</f>
        <v>0</v>
      </c>
      <c r="T146" s="120">
        <f>SUM(T147:T157)</f>
        <v>0</v>
      </c>
      <c r="AR146" s="114" t="s">
        <v>79</v>
      </c>
      <c r="AT146" s="121" t="s">
        <v>70</v>
      </c>
      <c r="AU146" s="121" t="s">
        <v>79</v>
      </c>
      <c r="AY146" s="114" t="s">
        <v>153</v>
      </c>
      <c r="BK146" s="122">
        <f>SUM(BK147:BK157)</f>
        <v>244436.33999999997</v>
      </c>
    </row>
    <row r="147" spans="2:65" s="1" customFormat="1" ht="16.5" customHeight="1">
      <c r="B147" s="125"/>
      <c r="C147" s="126" t="s">
        <v>374</v>
      </c>
      <c r="D147" s="126" t="s">
        <v>156</v>
      </c>
      <c r="E147" s="127" t="s">
        <v>3093</v>
      </c>
      <c r="F147" s="128" t="s">
        <v>2613</v>
      </c>
      <c r="G147" s="129" t="s">
        <v>159</v>
      </c>
      <c r="H147" s="130">
        <v>1</v>
      </c>
      <c r="I147" s="131">
        <v>12335.373435</v>
      </c>
      <c r="J147" s="132">
        <f t="shared" ref="J147:J157" si="20">ROUND(I147*H147,2)</f>
        <v>12335.37</v>
      </c>
      <c r="K147" s="128" t="s">
        <v>3</v>
      </c>
      <c r="L147" s="133"/>
      <c r="M147" s="134" t="s">
        <v>3</v>
      </c>
      <c r="N147" s="135" t="s">
        <v>42</v>
      </c>
      <c r="P147" s="136">
        <f t="shared" ref="P147:P157" si="21">O147*H147</f>
        <v>0</v>
      </c>
      <c r="Q147" s="136">
        <v>0</v>
      </c>
      <c r="R147" s="136">
        <f t="shared" ref="R147:R157" si="22">Q147*H147</f>
        <v>0</v>
      </c>
      <c r="S147" s="136">
        <v>0</v>
      </c>
      <c r="T147" s="137">
        <f t="shared" ref="T147:T157" si="23">S147*H147</f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ref="BE147:BE157" si="24">IF(N147="základní",J147,0)</f>
        <v>12335.37</v>
      </c>
      <c r="BF147" s="139">
        <f t="shared" ref="BF147:BF157" si="25">IF(N147="snížená",J147,0)</f>
        <v>0</v>
      </c>
      <c r="BG147" s="139">
        <f t="shared" ref="BG147:BG157" si="26">IF(N147="zákl. přenesená",J147,0)</f>
        <v>0</v>
      </c>
      <c r="BH147" s="139">
        <f t="shared" ref="BH147:BH157" si="27">IF(N147="sníž. přenesená",J147,0)</f>
        <v>0</v>
      </c>
      <c r="BI147" s="139">
        <f t="shared" ref="BI147:BI157" si="28">IF(N147="nulová",J147,0)</f>
        <v>0</v>
      </c>
      <c r="BJ147" s="15" t="s">
        <v>79</v>
      </c>
      <c r="BK147" s="139">
        <f t="shared" ref="BK147:BK157" si="29">ROUND(I147*H147,2)</f>
        <v>12335.37</v>
      </c>
      <c r="BL147" s="15" t="s">
        <v>161</v>
      </c>
      <c r="BM147" s="138" t="s">
        <v>631</v>
      </c>
    </row>
    <row r="148" spans="2:65" s="1" customFormat="1" ht="16.5" customHeight="1">
      <c r="B148" s="125"/>
      <c r="C148" s="126" t="s">
        <v>378</v>
      </c>
      <c r="D148" s="126" t="s">
        <v>156</v>
      </c>
      <c r="E148" s="127" t="s">
        <v>3094</v>
      </c>
      <c r="F148" s="128" t="s">
        <v>2615</v>
      </c>
      <c r="G148" s="129" t="s">
        <v>2616</v>
      </c>
      <c r="H148" s="130">
        <v>1</v>
      </c>
      <c r="I148" s="131">
        <v>1928.70975</v>
      </c>
      <c r="J148" s="132">
        <f t="shared" si="20"/>
        <v>1928.71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1928.71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1928.71</v>
      </c>
      <c r="BL148" s="15" t="s">
        <v>161</v>
      </c>
      <c r="BM148" s="138" t="s">
        <v>634</v>
      </c>
    </row>
    <row r="149" spans="2:65" s="1" customFormat="1" ht="37.9" customHeight="1">
      <c r="B149" s="125"/>
      <c r="C149" s="126" t="s">
        <v>382</v>
      </c>
      <c r="D149" s="126" t="s">
        <v>156</v>
      </c>
      <c r="E149" s="127" t="s">
        <v>3095</v>
      </c>
      <c r="F149" s="128" t="s">
        <v>2798</v>
      </c>
      <c r="G149" s="129" t="s">
        <v>159</v>
      </c>
      <c r="H149" s="130">
        <v>1</v>
      </c>
      <c r="I149" s="131">
        <v>97562.411924999993</v>
      </c>
      <c r="J149" s="132">
        <f t="shared" si="20"/>
        <v>97562.41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97562.41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97562.41</v>
      </c>
      <c r="BL149" s="15" t="s">
        <v>161</v>
      </c>
      <c r="BM149" s="138" t="s">
        <v>3096</v>
      </c>
    </row>
    <row r="150" spans="2:65" s="1" customFormat="1" ht="16.5" customHeight="1">
      <c r="B150" s="125"/>
      <c r="C150" s="126" t="s">
        <v>386</v>
      </c>
      <c r="D150" s="126" t="s">
        <v>156</v>
      </c>
      <c r="E150" s="127" t="s">
        <v>3097</v>
      </c>
      <c r="F150" s="128" t="s">
        <v>172</v>
      </c>
      <c r="G150" s="129" t="s">
        <v>159</v>
      </c>
      <c r="H150" s="130">
        <v>1</v>
      </c>
      <c r="I150" s="131">
        <v>6471.3716390399995</v>
      </c>
      <c r="J150" s="132">
        <f t="shared" si="20"/>
        <v>6471.37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6471.37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6471.37</v>
      </c>
      <c r="BL150" s="15" t="s">
        <v>161</v>
      </c>
      <c r="BM150" s="138" t="s">
        <v>3098</v>
      </c>
    </row>
    <row r="151" spans="2:65" s="1" customFormat="1" ht="16.5" customHeight="1">
      <c r="B151" s="125"/>
      <c r="C151" s="126" t="s">
        <v>328</v>
      </c>
      <c r="D151" s="126" t="s">
        <v>156</v>
      </c>
      <c r="E151" s="127" t="s">
        <v>3099</v>
      </c>
      <c r="F151" s="128" t="s">
        <v>727</v>
      </c>
      <c r="G151" s="129" t="s">
        <v>159</v>
      </c>
      <c r="H151" s="130">
        <v>2</v>
      </c>
      <c r="I151" s="131">
        <v>2313.4897499999997</v>
      </c>
      <c r="J151" s="132">
        <f t="shared" si="20"/>
        <v>4626.9799999999996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4626.9799999999996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4626.9799999999996</v>
      </c>
      <c r="BL151" s="15" t="s">
        <v>161</v>
      </c>
      <c r="BM151" s="138" t="s">
        <v>3100</v>
      </c>
    </row>
    <row r="152" spans="2:65" s="1" customFormat="1" ht="16.5" customHeight="1">
      <c r="B152" s="125"/>
      <c r="C152" s="126" t="s">
        <v>393</v>
      </c>
      <c r="D152" s="126" t="s">
        <v>156</v>
      </c>
      <c r="E152" s="127" t="s">
        <v>3101</v>
      </c>
      <c r="F152" s="128" t="s">
        <v>730</v>
      </c>
      <c r="G152" s="129" t="s">
        <v>159</v>
      </c>
      <c r="H152" s="130">
        <v>1</v>
      </c>
      <c r="I152" s="131">
        <v>2607.84645</v>
      </c>
      <c r="J152" s="132">
        <f t="shared" si="20"/>
        <v>2607.85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2607.85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2607.85</v>
      </c>
      <c r="BL152" s="15" t="s">
        <v>161</v>
      </c>
      <c r="BM152" s="138" t="s">
        <v>3102</v>
      </c>
    </row>
    <row r="153" spans="2:65" s="1" customFormat="1" ht="16.5" customHeight="1">
      <c r="B153" s="125"/>
      <c r="C153" s="126" t="s">
        <v>333</v>
      </c>
      <c r="D153" s="126" t="s">
        <v>156</v>
      </c>
      <c r="E153" s="127" t="s">
        <v>3103</v>
      </c>
      <c r="F153" s="128" t="s">
        <v>737</v>
      </c>
      <c r="G153" s="129" t="s">
        <v>159</v>
      </c>
      <c r="H153" s="130">
        <v>1</v>
      </c>
      <c r="I153" s="131">
        <v>601.21875</v>
      </c>
      <c r="J153" s="132">
        <f t="shared" si="20"/>
        <v>601.22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601.22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601.22</v>
      </c>
      <c r="BL153" s="15" t="s">
        <v>161</v>
      </c>
      <c r="BM153" s="138" t="s">
        <v>3104</v>
      </c>
    </row>
    <row r="154" spans="2:65" s="1" customFormat="1" ht="16.5" customHeight="1">
      <c r="B154" s="125"/>
      <c r="C154" s="126" t="s">
        <v>579</v>
      </c>
      <c r="D154" s="126" t="s">
        <v>156</v>
      </c>
      <c r="E154" s="127" t="s">
        <v>3105</v>
      </c>
      <c r="F154" s="128" t="s">
        <v>734</v>
      </c>
      <c r="G154" s="129" t="s">
        <v>159</v>
      </c>
      <c r="H154" s="130">
        <v>1</v>
      </c>
      <c r="I154" s="131">
        <v>4381.6822499999998</v>
      </c>
      <c r="J154" s="132">
        <f t="shared" si="20"/>
        <v>4381.68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4381.68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4381.68</v>
      </c>
      <c r="BL154" s="15" t="s">
        <v>161</v>
      </c>
      <c r="BM154" s="138" t="s">
        <v>3106</v>
      </c>
    </row>
    <row r="155" spans="2:65" s="1" customFormat="1" ht="16.5" customHeight="1">
      <c r="B155" s="125"/>
      <c r="C155" s="126" t="s">
        <v>337</v>
      </c>
      <c r="D155" s="126" t="s">
        <v>156</v>
      </c>
      <c r="E155" s="127" t="s">
        <v>3107</v>
      </c>
      <c r="F155" s="128" t="s">
        <v>741</v>
      </c>
      <c r="G155" s="129" t="s">
        <v>159</v>
      </c>
      <c r="H155" s="130">
        <v>1</v>
      </c>
      <c r="I155" s="131">
        <v>1362.0153855000001</v>
      </c>
      <c r="J155" s="132">
        <f t="shared" si="20"/>
        <v>1362.02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1362.02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1362.02</v>
      </c>
      <c r="BL155" s="15" t="s">
        <v>161</v>
      </c>
      <c r="BM155" s="138" t="s">
        <v>3108</v>
      </c>
    </row>
    <row r="156" spans="2:65" s="1" customFormat="1" ht="16.5" customHeight="1">
      <c r="B156" s="125"/>
      <c r="C156" s="126" t="s">
        <v>586</v>
      </c>
      <c r="D156" s="126" t="s">
        <v>156</v>
      </c>
      <c r="E156" s="127" t="s">
        <v>3109</v>
      </c>
      <c r="F156" s="128" t="s">
        <v>747</v>
      </c>
      <c r="G156" s="129" t="s">
        <v>159</v>
      </c>
      <c r="H156" s="130">
        <v>1</v>
      </c>
      <c r="I156" s="131">
        <v>744.54930000000002</v>
      </c>
      <c r="J156" s="132">
        <f t="shared" si="20"/>
        <v>744.55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744.55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744.55</v>
      </c>
      <c r="BL156" s="15" t="s">
        <v>161</v>
      </c>
      <c r="BM156" s="138" t="s">
        <v>3110</v>
      </c>
    </row>
    <row r="157" spans="2:65" s="1" customFormat="1" ht="37.9" customHeight="1">
      <c r="B157" s="125"/>
      <c r="C157" s="126" t="s">
        <v>340</v>
      </c>
      <c r="D157" s="126" t="s">
        <v>156</v>
      </c>
      <c r="E157" s="127" t="s">
        <v>3111</v>
      </c>
      <c r="F157" s="128" t="s">
        <v>2815</v>
      </c>
      <c r="G157" s="129" t="s">
        <v>159</v>
      </c>
      <c r="H157" s="130">
        <v>1</v>
      </c>
      <c r="I157" s="131">
        <v>111814.18214999999</v>
      </c>
      <c r="J157" s="132">
        <f t="shared" si="20"/>
        <v>111814.18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111814.18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111814.18</v>
      </c>
      <c r="BL157" s="15" t="s">
        <v>161</v>
      </c>
      <c r="BM157" s="138" t="s">
        <v>656</v>
      </c>
    </row>
    <row r="158" spans="2:65" s="11" customFormat="1" ht="22.9" customHeight="1">
      <c r="B158" s="113"/>
      <c r="D158" s="114" t="s">
        <v>70</v>
      </c>
      <c r="E158" s="123" t="s">
        <v>774</v>
      </c>
      <c r="F158" s="123" t="s">
        <v>775</v>
      </c>
      <c r="I158" s="116"/>
      <c r="J158" s="124">
        <f>BK158</f>
        <v>1156.26</v>
      </c>
      <c r="L158" s="113"/>
      <c r="M158" s="118"/>
      <c r="P158" s="119">
        <f>P159</f>
        <v>0</v>
      </c>
      <c r="R158" s="119">
        <f>R159</f>
        <v>0</v>
      </c>
      <c r="T158" s="120">
        <f>T159</f>
        <v>0</v>
      </c>
      <c r="AR158" s="114" t="s">
        <v>79</v>
      </c>
      <c r="AT158" s="121" t="s">
        <v>70</v>
      </c>
      <c r="AU158" s="121" t="s">
        <v>79</v>
      </c>
      <c r="AY158" s="114" t="s">
        <v>153</v>
      </c>
      <c r="BK158" s="122">
        <f>BK159</f>
        <v>1156.26</v>
      </c>
    </row>
    <row r="159" spans="2:65" s="1" customFormat="1" ht="16.5" customHeight="1">
      <c r="B159" s="125"/>
      <c r="C159" s="126" t="s">
        <v>593</v>
      </c>
      <c r="D159" s="126" t="s">
        <v>156</v>
      </c>
      <c r="E159" s="127" t="s">
        <v>3112</v>
      </c>
      <c r="F159" s="128" t="s">
        <v>778</v>
      </c>
      <c r="G159" s="129" t="s">
        <v>159</v>
      </c>
      <c r="H159" s="130">
        <v>1</v>
      </c>
      <c r="I159" s="131">
        <v>1156.2638999999999</v>
      </c>
      <c r="J159" s="132">
        <f>ROUND(I159*H159,2)</f>
        <v>1156.26</v>
      </c>
      <c r="K159" s="128" t="s">
        <v>3</v>
      </c>
      <c r="L159" s="133"/>
      <c r="M159" s="134" t="s">
        <v>3</v>
      </c>
      <c r="N159" s="135" t="s">
        <v>42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>IF(N159="základní",J159,0)</f>
        <v>1156.26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79</v>
      </c>
      <c r="BK159" s="139">
        <f>ROUND(I159*H159,2)</f>
        <v>1156.26</v>
      </c>
      <c r="BL159" s="15" t="s">
        <v>161</v>
      </c>
      <c r="BM159" s="138" t="s">
        <v>660</v>
      </c>
    </row>
    <row r="160" spans="2:65" s="11" customFormat="1" ht="22.9" customHeight="1">
      <c r="B160" s="113"/>
      <c r="D160" s="114" t="s">
        <v>70</v>
      </c>
      <c r="E160" s="123" t="s">
        <v>303</v>
      </c>
      <c r="F160" s="123" t="s">
        <v>304</v>
      </c>
      <c r="I160" s="116"/>
      <c r="J160" s="124">
        <f>BK160</f>
        <v>50309.420000000006</v>
      </c>
      <c r="L160" s="113"/>
      <c r="M160" s="118"/>
      <c r="P160" s="119">
        <f>SUM(P161:P179)</f>
        <v>0</v>
      </c>
      <c r="R160" s="119">
        <f>SUM(R161:R179)</f>
        <v>0</v>
      </c>
      <c r="T160" s="120">
        <f>SUM(T161:T179)</f>
        <v>0</v>
      </c>
      <c r="AR160" s="114" t="s">
        <v>79</v>
      </c>
      <c r="AT160" s="121" t="s">
        <v>70</v>
      </c>
      <c r="AU160" s="121" t="s">
        <v>79</v>
      </c>
      <c r="AY160" s="114" t="s">
        <v>153</v>
      </c>
      <c r="BK160" s="122">
        <f>SUM(BK161:BK179)</f>
        <v>50309.420000000006</v>
      </c>
    </row>
    <row r="161" spans="2:65" s="1" customFormat="1" ht="16.5" customHeight="1">
      <c r="B161" s="125"/>
      <c r="C161" s="126" t="s">
        <v>596</v>
      </c>
      <c r="D161" s="126" t="s">
        <v>156</v>
      </c>
      <c r="E161" s="127" t="s">
        <v>3113</v>
      </c>
      <c r="F161" s="128" t="s">
        <v>2968</v>
      </c>
      <c r="G161" s="129" t="s">
        <v>360</v>
      </c>
      <c r="H161" s="130">
        <v>40</v>
      </c>
      <c r="I161" s="131">
        <v>484.63040999999998</v>
      </c>
      <c r="J161" s="132">
        <f>ROUND(I161*H161,2)</f>
        <v>19385.22</v>
      </c>
      <c r="K161" s="128" t="s">
        <v>3</v>
      </c>
      <c r="L161" s="133"/>
      <c r="M161" s="134" t="s">
        <v>3</v>
      </c>
      <c r="N161" s="135" t="s">
        <v>42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>IF(N161="základní",J161,0)</f>
        <v>19385.22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79</v>
      </c>
      <c r="BK161" s="139">
        <f>ROUND(I161*H161,2)</f>
        <v>19385.22</v>
      </c>
      <c r="BL161" s="15" t="s">
        <v>161</v>
      </c>
      <c r="BM161" s="138" t="s">
        <v>3114</v>
      </c>
    </row>
    <row r="162" spans="2:65" s="12" customFormat="1">
      <c r="B162" s="154"/>
      <c r="D162" s="155" t="s">
        <v>800</v>
      </c>
      <c r="E162" s="156" t="s">
        <v>3</v>
      </c>
      <c r="F162" s="157" t="s">
        <v>308</v>
      </c>
      <c r="H162" s="158">
        <v>40</v>
      </c>
      <c r="I162" s="159"/>
      <c r="L162" s="154"/>
      <c r="M162" s="160"/>
      <c r="T162" s="161"/>
      <c r="AT162" s="156" t="s">
        <v>800</v>
      </c>
      <c r="AU162" s="156" t="s">
        <v>81</v>
      </c>
      <c r="AV162" s="12" t="s">
        <v>81</v>
      </c>
      <c r="AW162" s="12" t="s">
        <v>30</v>
      </c>
      <c r="AX162" s="12" t="s">
        <v>79</v>
      </c>
      <c r="AY162" s="156" t="s">
        <v>153</v>
      </c>
    </row>
    <row r="163" spans="2:65" s="1" customFormat="1" ht="16.5" customHeight="1">
      <c r="B163" s="125"/>
      <c r="C163" s="126" t="s">
        <v>599</v>
      </c>
      <c r="D163" s="126" t="s">
        <v>156</v>
      </c>
      <c r="E163" s="127" t="s">
        <v>3115</v>
      </c>
      <c r="F163" s="128" t="s">
        <v>2970</v>
      </c>
      <c r="G163" s="129" t="s">
        <v>360</v>
      </c>
      <c r="H163" s="130">
        <v>15</v>
      </c>
      <c r="I163" s="131">
        <v>82.727699999999999</v>
      </c>
      <c r="J163" s="132">
        <f>ROUND(I163*H163,2)</f>
        <v>1240.92</v>
      </c>
      <c r="K163" s="128" t="s">
        <v>3</v>
      </c>
      <c r="L163" s="133"/>
      <c r="M163" s="134" t="s">
        <v>3</v>
      </c>
      <c r="N163" s="135" t="s">
        <v>42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>IF(N163="základní",J163,0)</f>
        <v>1240.92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5" t="s">
        <v>79</v>
      </c>
      <c r="BK163" s="139">
        <f>ROUND(I163*H163,2)</f>
        <v>1240.92</v>
      </c>
      <c r="BL163" s="15" t="s">
        <v>161</v>
      </c>
      <c r="BM163" s="138" t="s">
        <v>3116</v>
      </c>
    </row>
    <row r="164" spans="2:65" s="12" customFormat="1">
      <c r="B164" s="154"/>
      <c r="D164" s="155" t="s">
        <v>800</v>
      </c>
      <c r="E164" s="156" t="s">
        <v>3</v>
      </c>
      <c r="F164" s="157" t="s">
        <v>214</v>
      </c>
      <c r="H164" s="158">
        <v>15</v>
      </c>
      <c r="I164" s="159"/>
      <c r="L164" s="154"/>
      <c r="M164" s="160"/>
      <c r="T164" s="161"/>
      <c r="AT164" s="156" t="s">
        <v>800</v>
      </c>
      <c r="AU164" s="156" t="s">
        <v>81</v>
      </c>
      <c r="AV164" s="12" t="s">
        <v>81</v>
      </c>
      <c r="AW164" s="12" t="s">
        <v>30</v>
      </c>
      <c r="AX164" s="12" t="s">
        <v>79</v>
      </c>
      <c r="AY164" s="156" t="s">
        <v>153</v>
      </c>
    </row>
    <row r="165" spans="2:65" s="1" customFormat="1" ht="16.5" customHeight="1">
      <c r="B165" s="125"/>
      <c r="C165" s="126" t="s">
        <v>602</v>
      </c>
      <c r="D165" s="126" t="s">
        <v>156</v>
      </c>
      <c r="E165" s="127" t="s">
        <v>3117</v>
      </c>
      <c r="F165" s="128" t="s">
        <v>2427</v>
      </c>
      <c r="G165" s="129" t="s">
        <v>360</v>
      </c>
      <c r="H165" s="130">
        <v>60</v>
      </c>
      <c r="I165" s="131">
        <v>15.727882500000002</v>
      </c>
      <c r="J165" s="132">
        <f>ROUND(I165*H165,2)</f>
        <v>943.67</v>
      </c>
      <c r="K165" s="128" t="s">
        <v>3</v>
      </c>
      <c r="L165" s="133"/>
      <c r="M165" s="134" t="s">
        <v>3</v>
      </c>
      <c r="N165" s="135" t="s">
        <v>42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>IF(N165="základní",J165,0)</f>
        <v>943.67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79</v>
      </c>
      <c r="BK165" s="139">
        <f>ROUND(I165*H165,2)</f>
        <v>943.67</v>
      </c>
      <c r="BL165" s="15" t="s">
        <v>161</v>
      </c>
      <c r="BM165" s="138" t="s">
        <v>3118</v>
      </c>
    </row>
    <row r="166" spans="2:65" s="12" customFormat="1">
      <c r="B166" s="154"/>
      <c r="D166" s="155" t="s">
        <v>800</v>
      </c>
      <c r="E166" s="156" t="s">
        <v>3</v>
      </c>
      <c r="F166" s="157" t="s">
        <v>328</v>
      </c>
      <c r="H166" s="158">
        <v>60</v>
      </c>
      <c r="I166" s="159"/>
      <c r="L166" s="154"/>
      <c r="M166" s="160"/>
      <c r="T166" s="161"/>
      <c r="AT166" s="156" t="s">
        <v>800</v>
      </c>
      <c r="AU166" s="156" t="s">
        <v>81</v>
      </c>
      <c r="AV166" s="12" t="s">
        <v>81</v>
      </c>
      <c r="AW166" s="12" t="s">
        <v>30</v>
      </c>
      <c r="AX166" s="12" t="s">
        <v>79</v>
      </c>
      <c r="AY166" s="156" t="s">
        <v>153</v>
      </c>
    </row>
    <row r="167" spans="2:65" s="1" customFormat="1" ht="16.5" customHeight="1">
      <c r="B167" s="125"/>
      <c r="C167" s="126" t="s">
        <v>606</v>
      </c>
      <c r="D167" s="126" t="s">
        <v>156</v>
      </c>
      <c r="E167" s="127" t="s">
        <v>3119</v>
      </c>
      <c r="F167" s="128" t="s">
        <v>821</v>
      </c>
      <c r="G167" s="129" t="s">
        <v>360</v>
      </c>
      <c r="H167" s="130">
        <v>40</v>
      </c>
      <c r="I167" s="131">
        <v>45.721483499999998</v>
      </c>
      <c r="J167" s="132">
        <f>ROUND(I167*H167,2)</f>
        <v>1828.86</v>
      </c>
      <c r="K167" s="128" t="s">
        <v>3</v>
      </c>
      <c r="L167" s="133"/>
      <c r="M167" s="134" t="s">
        <v>3</v>
      </c>
      <c r="N167" s="135" t="s">
        <v>42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>IF(N167="základní",J167,0)</f>
        <v>1828.86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5" t="s">
        <v>79</v>
      </c>
      <c r="BK167" s="139">
        <f>ROUND(I167*H167,2)</f>
        <v>1828.86</v>
      </c>
      <c r="BL167" s="15" t="s">
        <v>161</v>
      </c>
      <c r="BM167" s="138" t="s">
        <v>3120</v>
      </c>
    </row>
    <row r="168" spans="2:65" s="12" customFormat="1">
      <c r="B168" s="154"/>
      <c r="D168" s="155" t="s">
        <v>800</v>
      </c>
      <c r="E168" s="156" t="s">
        <v>3</v>
      </c>
      <c r="F168" s="157" t="s">
        <v>2826</v>
      </c>
      <c r="H168" s="158">
        <v>40</v>
      </c>
      <c r="I168" s="159"/>
      <c r="L168" s="154"/>
      <c r="M168" s="160"/>
      <c r="T168" s="161"/>
      <c r="AT168" s="156" t="s">
        <v>800</v>
      </c>
      <c r="AU168" s="156" t="s">
        <v>81</v>
      </c>
      <c r="AV168" s="12" t="s">
        <v>81</v>
      </c>
      <c r="AW168" s="12" t="s">
        <v>30</v>
      </c>
      <c r="AX168" s="12" t="s">
        <v>79</v>
      </c>
      <c r="AY168" s="156" t="s">
        <v>153</v>
      </c>
    </row>
    <row r="169" spans="2:65" s="1" customFormat="1" ht="16.5" customHeight="1">
      <c r="B169" s="125"/>
      <c r="C169" s="126" t="s">
        <v>609</v>
      </c>
      <c r="D169" s="126" t="s">
        <v>156</v>
      </c>
      <c r="E169" s="127" t="s">
        <v>3121</v>
      </c>
      <c r="F169" s="128" t="s">
        <v>2828</v>
      </c>
      <c r="G169" s="129" t="s">
        <v>360</v>
      </c>
      <c r="H169" s="130">
        <v>160</v>
      </c>
      <c r="I169" s="131">
        <v>62.449793999999997</v>
      </c>
      <c r="J169" s="132">
        <f>ROUND(I169*H169,2)</f>
        <v>9991.9699999999993</v>
      </c>
      <c r="K169" s="128" t="s">
        <v>3</v>
      </c>
      <c r="L169" s="133"/>
      <c r="M169" s="134" t="s">
        <v>3</v>
      </c>
      <c r="N169" s="135" t="s">
        <v>42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>IF(N169="základní",J169,0)</f>
        <v>9991.9699999999993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79</v>
      </c>
      <c r="BK169" s="139">
        <f>ROUND(I169*H169,2)</f>
        <v>9991.9699999999993</v>
      </c>
      <c r="BL169" s="15" t="s">
        <v>161</v>
      </c>
      <c r="BM169" s="138" t="s">
        <v>3122</v>
      </c>
    </row>
    <row r="170" spans="2:65" s="12" customFormat="1">
      <c r="B170" s="154"/>
      <c r="D170" s="155" t="s">
        <v>800</v>
      </c>
      <c r="E170" s="156" t="s">
        <v>3</v>
      </c>
      <c r="F170" s="157" t="s">
        <v>2830</v>
      </c>
      <c r="H170" s="158">
        <v>160</v>
      </c>
      <c r="I170" s="159"/>
      <c r="L170" s="154"/>
      <c r="M170" s="160"/>
      <c r="T170" s="161"/>
      <c r="AT170" s="156" t="s">
        <v>800</v>
      </c>
      <c r="AU170" s="156" t="s">
        <v>81</v>
      </c>
      <c r="AV170" s="12" t="s">
        <v>81</v>
      </c>
      <c r="AW170" s="12" t="s">
        <v>30</v>
      </c>
      <c r="AX170" s="12" t="s">
        <v>79</v>
      </c>
      <c r="AY170" s="156" t="s">
        <v>153</v>
      </c>
    </row>
    <row r="171" spans="2:65" s="1" customFormat="1" ht="16.5" customHeight="1">
      <c r="B171" s="125"/>
      <c r="C171" s="126" t="s">
        <v>612</v>
      </c>
      <c r="D171" s="126" t="s">
        <v>156</v>
      </c>
      <c r="E171" s="127" t="s">
        <v>3123</v>
      </c>
      <c r="F171" s="128" t="s">
        <v>2447</v>
      </c>
      <c r="G171" s="129" t="s">
        <v>360</v>
      </c>
      <c r="H171" s="130">
        <v>60</v>
      </c>
      <c r="I171" s="131">
        <v>74.628080999999995</v>
      </c>
      <c r="J171" s="132">
        <f>ROUND(I171*H171,2)</f>
        <v>4477.68</v>
      </c>
      <c r="K171" s="128" t="s">
        <v>3</v>
      </c>
      <c r="L171" s="133"/>
      <c r="M171" s="134" t="s">
        <v>3</v>
      </c>
      <c r="N171" s="135" t="s">
        <v>42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>IF(N171="základní",J171,0)</f>
        <v>4477.68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5" t="s">
        <v>79</v>
      </c>
      <c r="BK171" s="139">
        <f>ROUND(I171*H171,2)</f>
        <v>4477.68</v>
      </c>
      <c r="BL171" s="15" t="s">
        <v>161</v>
      </c>
      <c r="BM171" s="138" t="s">
        <v>3124</v>
      </c>
    </row>
    <row r="172" spans="2:65" s="12" customFormat="1">
      <c r="B172" s="154"/>
      <c r="D172" s="155" t="s">
        <v>800</v>
      </c>
      <c r="E172" s="156" t="s">
        <v>3</v>
      </c>
      <c r="F172" s="157" t="s">
        <v>328</v>
      </c>
      <c r="H172" s="158">
        <v>60</v>
      </c>
      <c r="I172" s="159"/>
      <c r="L172" s="154"/>
      <c r="M172" s="160"/>
      <c r="T172" s="161"/>
      <c r="AT172" s="156" t="s">
        <v>800</v>
      </c>
      <c r="AU172" s="156" t="s">
        <v>81</v>
      </c>
      <c r="AV172" s="12" t="s">
        <v>81</v>
      </c>
      <c r="AW172" s="12" t="s">
        <v>30</v>
      </c>
      <c r="AX172" s="12" t="s">
        <v>79</v>
      </c>
      <c r="AY172" s="156" t="s">
        <v>153</v>
      </c>
    </row>
    <row r="173" spans="2:65" s="1" customFormat="1" ht="16.5" customHeight="1">
      <c r="B173" s="125"/>
      <c r="C173" s="126" t="s">
        <v>616</v>
      </c>
      <c r="D173" s="126" t="s">
        <v>156</v>
      </c>
      <c r="E173" s="127" t="s">
        <v>3125</v>
      </c>
      <c r="F173" s="128" t="s">
        <v>835</v>
      </c>
      <c r="G173" s="129" t="s">
        <v>360</v>
      </c>
      <c r="H173" s="130">
        <v>50</v>
      </c>
      <c r="I173" s="131">
        <v>16.353149999999999</v>
      </c>
      <c r="J173" s="132">
        <f>ROUND(I173*H173,2)</f>
        <v>817.66</v>
      </c>
      <c r="K173" s="128" t="s">
        <v>3</v>
      </c>
      <c r="L173" s="133"/>
      <c r="M173" s="134" t="s">
        <v>3</v>
      </c>
      <c r="N173" s="135" t="s">
        <v>42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>IF(N173="základní",J173,0)</f>
        <v>817.66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5" t="s">
        <v>79</v>
      </c>
      <c r="BK173" s="139">
        <f>ROUND(I173*H173,2)</f>
        <v>817.66</v>
      </c>
      <c r="BL173" s="15" t="s">
        <v>161</v>
      </c>
      <c r="BM173" s="138" t="s">
        <v>3126</v>
      </c>
    </row>
    <row r="174" spans="2:65" s="12" customFormat="1">
      <c r="B174" s="154"/>
      <c r="D174" s="155" t="s">
        <v>800</v>
      </c>
      <c r="E174" s="156" t="s">
        <v>3</v>
      </c>
      <c r="F174" s="157" t="s">
        <v>349</v>
      </c>
      <c r="H174" s="158">
        <v>50</v>
      </c>
      <c r="I174" s="159"/>
      <c r="L174" s="154"/>
      <c r="M174" s="160"/>
      <c r="T174" s="161"/>
      <c r="AT174" s="156" t="s">
        <v>800</v>
      </c>
      <c r="AU174" s="156" t="s">
        <v>81</v>
      </c>
      <c r="AV174" s="12" t="s">
        <v>81</v>
      </c>
      <c r="AW174" s="12" t="s">
        <v>30</v>
      </c>
      <c r="AX174" s="12" t="s">
        <v>79</v>
      </c>
      <c r="AY174" s="156" t="s">
        <v>153</v>
      </c>
    </row>
    <row r="175" spans="2:65" s="1" customFormat="1" ht="16.5" customHeight="1">
      <c r="B175" s="125"/>
      <c r="C175" s="126" t="s">
        <v>620</v>
      </c>
      <c r="D175" s="126" t="s">
        <v>156</v>
      </c>
      <c r="E175" s="127" t="s">
        <v>3127</v>
      </c>
      <c r="F175" s="128" t="s">
        <v>1810</v>
      </c>
      <c r="G175" s="129" t="s">
        <v>360</v>
      </c>
      <c r="H175" s="130">
        <v>50</v>
      </c>
      <c r="I175" s="131">
        <v>30.590009999999999</v>
      </c>
      <c r="J175" s="132">
        <f>ROUND(I175*H175,2)</f>
        <v>1529.5</v>
      </c>
      <c r="K175" s="128" t="s">
        <v>3</v>
      </c>
      <c r="L175" s="133"/>
      <c r="M175" s="134" t="s">
        <v>3</v>
      </c>
      <c r="N175" s="135" t="s">
        <v>42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>IF(N175="základní",J175,0)</f>
        <v>1529.5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5" t="s">
        <v>79</v>
      </c>
      <c r="BK175" s="139">
        <f>ROUND(I175*H175,2)</f>
        <v>1529.5</v>
      </c>
      <c r="BL175" s="15" t="s">
        <v>161</v>
      </c>
      <c r="BM175" s="138" t="s">
        <v>3128</v>
      </c>
    </row>
    <row r="176" spans="2:65" s="12" customFormat="1">
      <c r="B176" s="154"/>
      <c r="D176" s="155" t="s">
        <v>800</v>
      </c>
      <c r="E176" s="156" t="s">
        <v>3</v>
      </c>
      <c r="F176" s="157" t="s">
        <v>349</v>
      </c>
      <c r="H176" s="158">
        <v>50</v>
      </c>
      <c r="I176" s="159"/>
      <c r="L176" s="154"/>
      <c r="M176" s="160"/>
      <c r="T176" s="161"/>
      <c r="AT176" s="156" t="s">
        <v>800</v>
      </c>
      <c r="AU176" s="156" t="s">
        <v>81</v>
      </c>
      <c r="AV176" s="12" t="s">
        <v>81</v>
      </c>
      <c r="AW176" s="12" t="s">
        <v>30</v>
      </c>
      <c r="AX176" s="12" t="s">
        <v>79</v>
      </c>
      <c r="AY176" s="156" t="s">
        <v>153</v>
      </c>
    </row>
    <row r="177" spans="2:65" s="1" customFormat="1" ht="16.5" customHeight="1">
      <c r="B177" s="125"/>
      <c r="C177" s="126" t="s">
        <v>624</v>
      </c>
      <c r="D177" s="126" t="s">
        <v>156</v>
      </c>
      <c r="E177" s="127" t="s">
        <v>3129</v>
      </c>
      <c r="F177" s="128" t="s">
        <v>839</v>
      </c>
      <c r="G177" s="129" t="s">
        <v>360</v>
      </c>
      <c r="H177" s="130">
        <v>40</v>
      </c>
      <c r="I177" s="131">
        <v>38.314468499999997</v>
      </c>
      <c r="J177" s="132">
        <f>ROUND(I177*H177,2)</f>
        <v>1532.58</v>
      </c>
      <c r="K177" s="128" t="s">
        <v>3</v>
      </c>
      <c r="L177" s="133"/>
      <c r="M177" s="134" t="s">
        <v>3</v>
      </c>
      <c r="N177" s="135" t="s">
        <v>42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>IF(N177="základní",J177,0)</f>
        <v>1532.58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5" t="s">
        <v>79</v>
      </c>
      <c r="BK177" s="139">
        <f>ROUND(I177*H177,2)</f>
        <v>1532.58</v>
      </c>
      <c r="BL177" s="15" t="s">
        <v>161</v>
      </c>
      <c r="BM177" s="138" t="s">
        <v>3130</v>
      </c>
    </row>
    <row r="178" spans="2:65" s="12" customFormat="1">
      <c r="B178" s="154"/>
      <c r="D178" s="155" t="s">
        <v>800</v>
      </c>
      <c r="E178" s="156" t="s">
        <v>3</v>
      </c>
      <c r="F178" s="157" t="s">
        <v>2826</v>
      </c>
      <c r="H178" s="158">
        <v>40</v>
      </c>
      <c r="I178" s="159"/>
      <c r="L178" s="154"/>
      <c r="M178" s="160"/>
      <c r="T178" s="161"/>
      <c r="AT178" s="156" t="s">
        <v>800</v>
      </c>
      <c r="AU178" s="156" t="s">
        <v>81</v>
      </c>
      <c r="AV178" s="12" t="s">
        <v>81</v>
      </c>
      <c r="AW178" s="12" t="s">
        <v>30</v>
      </c>
      <c r="AX178" s="12" t="s">
        <v>79</v>
      </c>
      <c r="AY178" s="156" t="s">
        <v>153</v>
      </c>
    </row>
    <row r="179" spans="2:65" s="1" customFormat="1" ht="16.5" customHeight="1">
      <c r="B179" s="125"/>
      <c r="C179" s="126" t="s">
        <v>628</v>
      </c>
      <c r="D179" s="126" t="s">
        <v>156</v>
      </c>
      <c r="E179" s="127" t="s">
        <v>3131</v>
      </c>
      <c r="F179" s="128" t="s">
        <v>322</v>
      </c>
      <c r="G179" s="129" t="s">
        <v>164</v>
      </c>
      <c r="H179" s="130">
        <v>1</v>
      </c>
      <c r="I179" s="131">
        <v>8561.3549999999996</v>
      </c>
      <c r="J179" s="132">
        <f>ROUND(I179*H179,2)</f>
        <v>8561.36</v>
      </c>
      <c r="K179" s="128" t="s">
        <v>3</v>
      </c>
      <c r="L179" s="133"/>
      <c r="M179" s="134" t="s">
        <v>3</v>
      </c>
      <c r="N179" s="135" t="s">
        <v>42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>IF(N179="základní",J179,0)</f>
        <v>8561.36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5" t="s">
        <v>79</v>
      </c>
      <c r="BK179" s="139">
        <f>ROUND(I179*H179,2)</f>
        <v>8561.36</v>
      </c>
      <c r="BL179" s="15" t="s">
        <v>161</v>
      </c>
      <c r="BM179" s="138" t="s">
        <v>3132</v>
      </c>
    </row>
    <row r="180" spans="2:65" s="11" customFormat="1" ht="22.9" customHeight="1">
      <c r="B180" s="113"/>
      <c r="D180" s="114" t="s">
        <v>70</v>
      </c>
      <c r="E180" s="123" t="s">
        <v>329</v>
      </c>
      <c r="F180" s="123" t="s">
        <v>330</v>
      </c>
      <c r="I180" s="116"/>
      <c r="J180" s="124">
        <f>BK180</f>
        <v>10117.219999999999</v>
      </c>
      <c r="L180" s="113"/>
      <c r="M180" s="118"/>
      <c r="P180" s="119">
        <f>SUM(P181:P184)</f>
        <v>0</v>
      </c>
      <c r="R180" s="119">
        <f>SUM(R181:R184)</f>
        <v>0</v>
      </c>
      <c r="T180" s="120">
        <f>SUM(T181:T184)</f>
        <v>0</v>
      </c>
      <c r="AR180" s="114" t="s">
        <v>79</v>
      </c>
      <c r="AT180" s="121" t="s">
        <v>70</v>
      </c>
      <c r="AU180" s="121" t="s">
        <v>79</v>
      </c>
      <c r="AY180" s="114" t="s">
        <v>153</v>
      </c>
      <c r="BK180" s="122">
        <f>SUM(BK181:BK184)</f>
        <v>10117.219999999999</v>
      </c>
    </row>
    <row r="181" spans="2:65" s="1" customFormat="1" ht="16.5" customHeight="1">
      <c r="B181" s="125"/>
      <c r="C181" s="126" t="s">
        <v>348</v>
      </c>
      <c r="D181" s="126" t="s">
        <v>156</v>
      </c>
      <c r="E181" s="127" t="s">
        <v>3133</v>
      </c>
      <c r="F181" s="128" t="s">
        <v>2839</v>
      </c>
      <c r="G181" s="129" t="s">
        <v>159</v>
      </c>
      <c r="H181" s="130">
        <v>1</v>
      </c>
      <c r="I181" s="131">
        <v>399.20925</v>
      </c>
      <c r="J181" s="132">
        <f>ROUND(I181*H181,2)</f>
        <v>399.21</v>
      </c>
      <c r="K181" s="128" t="s">
        <v>3</v>
      </c>
      <c r="L181" s="133"/>
      <c r="M181" s="134" t="s">
        <v>3</v>
      </c>
      <c r="N181" s="135" t="s">
        <v>42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>IF(N181="základní",J181,0)</f>
        <v>399.21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5" t="s">
        <v>79</v>
      </c>
      <c r="BK181" s="139">
        <f>ROUND(I181*H181,2)</f>
        <v>399.21</v>
      </c>
      <c r="BL181" s="15" t="s">
        <v>161</v>
      </c>
      <c r="BM181" s="138" t="s">
        <v>3134</v>
      </c>
    </row>
    <row r="182" spans="2:65" s="1" customFormat="1" ht="16.5" customHeight="1">
      <c r="B182" s="125"/>
      <c r="C182" s="126" t="s">
        <v>635</v>
      </c>
      <c r="D182" s="126" t="s">
        <v>156</v>
      </c>
      <c r="E182" s="127" t="s">
        <v>3135</v>
      </c>
      <c r="F182" s="128" t="s">
        <v>332</v>
      </c>
      <c r="G182" s="129" t="s">
        <v>159</v>
      </c>
      <c r="H182" s="130">
        <v>2</v>
      </c>
      <c r="I182" s="131">
        <v>150.04496099999997</v>
      </c>
      <c r="J182" s="132">
        <f>ROUND(I182*H182,2)</f>
        <v>300.08999999999997</v>
      </c>
      <c r="K182" s="128" t="s">
        <v>3</v>
      </c>
      <c r="L182" s="133"/>
      <c r="M182" s="134" t="s">
        <v>3</v>
      </c>
      <c r="N182" s="135" t="s">
        <v>42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>IF(N182="základní",J182,0)</f>
        <v>300.08999999999997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79</v>
      </c>
      <c r="BK182" s="139">
        <f>ROUND(I182*H182,2)</f>
        <v>300.08999999999997</v>
      </c>
      <c r="BL182" s="15" t="s">
        <v>161</v>
      </c>
      <c r="BM182" s="138" t="s">
        <v>3136</v>
      </c>
    </row>
    <row r="183" spans="2:65" s="1" customFormat="1" ht="16.5" customHeight="1">
      <c r="B183" s="125"/>
      <c r="C183" s="126" t="s">
        <v>639</v>
      </c>
      <c r="D183" s="126" t="s">
        <v>156</v>
      </c>
      <c r="E183" s="127" t="s">
        <v>3137</v>
      </c>
      <c r="F183" s="128" t="s">
        <v>336</v>
      </c>
      <c r="G183" s="129" t="s">
        <v>159</v>
      </c>
      <c r="H183" s="130">
        <v>6</v>
      </c>
      <c r="I183" s="131">
        <v>174.824793</v>
      </c>
      <c r="J183" s="132">
        <f>ROUND(I183*H183,2)</f>
        <v>1048.95</v>
      </c>
      <c r="K183" s="128" t="s">
        <v>3</v>
      </c>
      <c r="L183" s="133"/>
      <c r="M183" s="134" t="s">
        <v>3</v>
      </c>
      <c r="N183" s="135" t="s">
        <v>42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>IF(N183="základní",J183,0)</f>
        <v>1048.95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79</v>
      </c>
      <c r="BK183" s="139">
        <f>ROUND(I183*H183,2)</f>
        <v>1048.95</v>
      </c>
      <c r="BL183" s="15" t="s">
        <v>161</v>
      </c>
      <c r="BM183" s="138" t="s">
        <v>3138</v>
      </c>
    </row>
    <row r="184" spans="2:65" s="1" customFormat="1" ht="16.5" customHeight="1">
      <c r="B184" s="125"/>
      <c r="C184" s="126" t="s">
        <v>643</v>
      </c>
      <c r="D184" s="126" t="s">
        <v>156</v>
      </c>
      <c r="E184" s="127" t="s">
        <v>3139</v>
      </c>
      <c r="F184" s="128" t="s">
        <v>322</v>
      </c>
      <c r="G184" s="129" t="s">
        <v>164</v>
      </c>
      <c r="H184" s="130">
        <v>1</v>
      </c>
      <c r="I184" s="131">
        <v>8368.9650000000001</v>
      </c>
      <c r="J184" s="132">
        <f>ROUND(I184*H184,2)</f>
        <v>8368.9699999999993</v>
      </c>
      <c r="K184" s="128" t="s">
        <v>3</v>
      </c>
      <c r="L184" s="133"/>
      <c r="M184" s="134" t="s">
        <v>3</v>
      </c>
      <c r="N184" s="135" t="s">
        <v>42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>IF(N184="základní",J184,0)</f>
        <v>8368.9699999999993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79</v>
      </c>
      <c r="BK184" s="139">
        <f>ROUND(I184*H184,2)</f>
        <v>8368.9699999999993</v>
      </c>
      <c r="BL184" s="15" t="s">
        <v>161</v>
      </c>
      <c r="BM184" s="138" t="s">
        <v>3140</v>
      </c>
    </row>
    <row r="185" spans="2:65" s="11" customFormat="1" ht="22.9" customHeight="1">
      <c r="B185" s="113"/>
      <c r="D185" s="114" t="s">
        <v>70</v>
      </c>
      <c r="E185" s="123" t="s">
        <v>341</v>
      </c>
      <c r="F185" s="123" t="s">
        <v>342</v>
      </c>
      <c r="I185" s="116"/>
      <c r="J185" s="124">
        <f>BK185</f>
        <v>132673.78</v>
      </c>
      <c r="L185" s="113"/>
      <c r="M185" s="118"/>
      <c r="P185" s="119">
        <f>SUM(P186:P197)</f>
        <v>0</v>
      </c>
      <c r="R185" s="119">
        <f>SUM(R186:R197)</f>
        <v>0</v>
      </c>
      <c r="T185" s="120">
        <f>SUM(T186:T197)</f>
        <v>0</v>
      </c>
      <c r="AR185" s="114" t="s">
        <v>79</v>
      </c>
      <c r="AT185" s="121" t="s">
        <v>70</v>
      </c>
      <c r="AU185" s="121" t="s">
        <v>79</v>
      </c>
      <c r="AY185" s="114" t="s">
        <v>153</v>
      </c>
      <c r="BK185" s="122">
        <f>SUM(BK186:BK197)</f>
        <v>132673.78</v>
      </c>
    </row>
    <row r="186" spans="2:65" s="1" customFormat="1" ht="16.5" customHeight="1">
      <c r="B186" s="125"/>
      <c r="C186" s="140" t="s">
        <v>545</v>
      </c>
      <c r="D186" s="140" t="s">
        <v>344</v>
      </c>
      <c r="E186" s="141" t="s">
        <v>3141</v>
      </c>
      <c r="F186" s="142" t="s">
        <v>3142</v>
      </c>
      <c r="G186" s="143" t="s">
        <v>347</v>
      </c>
      <c r="H186" s="144">
        <v>40</v>
      </c>
      <c r="I186" s="145">
        <v>460</v>
      </c>
      <c r="J186" s="146">
        <f t="shared" ref="J186:J197" si="30">ROUND(I186*H186,2)</f>
        <v>18400</v>
      </c>
      <c r="K186" s="142" t="s">
        <v>3</v>
      </c>
      <c r="L186" s="30"/>
      <c r="M186" s="147" t="s">
        <v>3</v>
      </c>
      <c r="N186" s="148" t="s">
        <v>42</v>
      </c>
      <c r="P186" s="136">
        <f t="shared" ref="P186:P197" si="31">O186*H186</f>
        <v>0</v>
      </c>
      <c r="Q186" s="136">
        <v>0</v>
      </c>
      <c r="R186" s="136">
        <f t="shared" ref="R186:R197" si="32">Q186*H186</f>
        <v>0</v>
      </c>
      <c r="S186" s="136">
        <v>0</v>
      </c>
      <c r="T186" s="137">
        <f t="shared" ref="T186:T197" si="33">S186*H186</f>
        <v>0</v>
      </c>
      <c r="AR186" s="138" t="s">
        <v>161</v>
      </c>
      <c r="AT186" s="138" t="s">
        <v>344</v>
      </c>
      <c r="AU186" s="138" t="s">
        <v>81</v>
      </c>
      <c r="AY186" s="15" t="s">
        <v>153</v>
      </c>
      <c r="BE186" s="139">
        <f t="shared" ref="BE186:BE197" si="34">IF(N186="základní",J186,0)</f>
        <v>18400</v>
      </c>
      <c r="BF186" s="139">
        <f t="shared" ref="BF186:BF197" si="35">IF(N186="snížená",J186,0)</f>
        <v>0</v>
      </c>
      <c r="BG186" s="139">
        <f t="shared" ref="BG186:BG197" si="36">IF(N186="zákl. přenesená",J186,0)</f>
        <v>0</v>
      </c>
      <c r="BH186" s="139">
        <f t="shared" ref="BH186:BH197" si="37">IF(N186="sníž. přenesená",J186,0)</f>
        <v>0</v>
      </c>
      <c r="BI186" s="139">
        <f t="shared" ref="BI186:BI197" si="38">IF(N186="nulová",J186,0)</f>
        <v>0</v>
      </c>
      <c r="BJ186" s="15" t="s">
        <v>79</v>
      </c>
      <c r="BK186" s="139">
        <f t="shared" ref="BK186:BK197" si="39">ROUND(I186*H186,2)</f>
        <v>18400</v>
      </c>
      <c r="BL186" s="15" t="s">
        <v>161</v>
      </c>
      <c r="BM186" s="138" t="s">
        <v>3143</v>
      </c>
    </row>
    <row r="187" spans="2:65" s="1" customFormat="1" ht="16.5" customHeight="1">
      <c r="B187" s="125"/>
      <c r="C187" s="140" t="s">
        <v>650</v>
      </c>
      <c r="D187" s="140" t="s">
        <v>344</v>
      </c>
      <c r="E187" s="141" t="s">
        <v>3144</v>
      </c>
      <c r="F187" s="142" t="s">
        <v>3145</v>
      </c>
      <c r="G187" s="143" t="s">
        <v>347</v>
      </c>
      <c r="H187" s="144">
        <v>3</v>
      </c>
      <c r="I187" s="145">
        <v>460</v>
      </c>
      <c r="J187" s="146">
        <f t="shared" si="30"/>
        <v>1380</v>
      </c>
      <c r="K187" s="142" t="s">
        <v>3</v>
      </c>
      <c r="L187" s="30"/>
      <c r="M187" s="147" t="s">
        <v>3</v>
      </c>
      <c r="N187" s="148" t="s">
        <v>42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161</v>
      </c>
      <c r="AT187" s="138" t="s">
        <v>344</v>
      </c>
      <c r="AU187" s="138" t="s">
        <v>81</v>
      </c>
      <c r="AY187" s="15" t="s">
        <v>153</v>
      </c>
      <c r="BE187" s="139">
        <f t="shared" si="34"/>
        <v>1380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5" t="s">
        <v>79</v>
      </c>
      <c r="BK187" s="139">
        <f t="shared" si="39"/>
        <v>1380</v>
      </c>
      <c r="BL187" s="15" t="s">
        <v>161</v>
      </c>
      <c r="BM187" s="138" t="s">
        <v>3146</v>
      </c>
    </row>
    <row r="188" spans="2:65" s="1" customFormat="1" ht="16.5" customHeight="1">
      <c r="B188" s="125"/>
      <c r="C188" s="140" t="s">
        <v>548</v>
      </c>
      <c r="D188" s="140" t="s">
        <v>344</v>
      </c>
      <c r="E188" s="141" t="s">
        <v>3147</v>
      </c>
      <c r="F188" s="142" t="s">
        <v>949</v>
      </c>
      <c r="G188" s="143" t="s">
        <v>347</v>
      </c>
      <c r="H188" s="144">
        <v>1</v>
      </c>
      <c r="I188" s="145">
        <v>460</v>
      </c>
      <c r="J188" s="146">
        <f t="shared" si="30"/>
        <v>460</v>
      </c>
      <c r="K188" s="142" t="s">
        <v>3</v>
      </c>
      <c r="L188" s="30"/>
      <c r="M188" s="147" t="s">
        <v>3</v>
      </c>
      <c r="N188" s="148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161</v>
      </c>
      <c r="AT188" s="138" t="s">
        <v>344</v>
      </c>
      <c r="AU188" s="138" t="s">
        <v>81</v>
      </c>
      <c r="AY188" s="15" t="s">
        <v>153</v>
      </c>
      <c r="BE188" s="139">
        <f t="shared" si="34"/>
        <v>460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460</v>
      </c>
      <c r="BL188" s="15" t="s">
        <v>161</v>
      </c>
      <c r="BM188" s="138" t="s">
        <v>3148</v>
      </c>
    </row>
    <row r="189" spans="2:65" s="1" customFormat="1" ht="16.5" customHeight="1">
      <c r="B189" s="125"/>
      <c r="C189" s="140" t="s">
        <v>657</v>
      </c>
      <c r="D189" s="140" t="s">
        <v>344</v>
      </c>
      <c r="E189" s="141" t="s">
        <v>3149</v>
      </c>
      <c r="F189" s="142" t="s">
        <v>956</v>
      </c>
      <c r="G189" s="143" t="s">
        <v>347</v>
      </c>
      <c r="H189" s="144">
        <v>24</v>
      </c>
      <c r="I189" s="145">
        <v>460</v>
      </c>
      <c r="J189" s="146">
        <f t="shared" si="30"/>
        <v>11040</v>
      </c>
      <c r="K189" s="142" t="s">
        <v>3</v>
      </c>
      <c r="L189" s="30"/>
      <c r="M189" s="147" t="s">
        <v>3</v>
      </c>
      <c r="N189" s="148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161</v>
      </c>
      <c r="AT189" s="138" t="s">
        <v>344</v>
      </c>
      <c r="AU189" s="138" t="s">
        <v>81</v>
      </c>
      <c r="AY189" s="15" t="s">
        <v>153</v>
      </c>
      <c r="BE189" s="139">
        <f t="shared" si="34"/>
        <v>11040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11040</v>
      </c>
      <c r="BL189" s="15" t="s">
        <v>161</v>
      </c>
      <c r="BM189" s="138" t="s">
        <v>3150</v>
      </c>
    </row>
    <row r="190" spans="2:65" s="1" customFormat="1" ht="16.5" customHeight="1">
      <c r="B190" s="125"/>
      <c r="C190" s="140" t="s">
        <v>551</v>
      </c>
      <c r="D190" s="140" t="s">
        <v>344</v>
      </c>
      <c r="E190" s="141" t="s">
        <v>3151</v>
      </c>
      <c r="F190" s="142" t="s">
        <v>2697</v>
      </c>
      <c r="G190" s="143" t="s">
        <v>347</v>
      </c>
      <c r="H190" s="144">
        <v>2</v>
      </c>
      <c r="I190" s="145">
        <v>460</v>
      </c>
      <c r="J190" s="146">
        <f t="shared" si="30"/>
        <v>920</v>
      </c>
      <c r="K190" s="142" t="s">
        <v>3</v>
      </c>
      <c r="L190" s="30"/>
      <c r="M190" s="147" t="s">
        <v>3</v>
      </c>
      <c r="N190" s="148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161</v>
      </c>
      <c r="AT190" s="138" t="s">
        <v>344</v>
      </c>
      <c r="AU190" s="138" t="s">
        <v>81</v>
      </c>
      <c r="AY190" s="15" t="s">
        <v>153</v>
      </c>
      <c r="BE190" s="139">
        <f t="shared" si="34"/>
        <v>920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920</v>
      </c>
      <c r="BL190" s="15" t="s">
        <v>161</v>
      </c>
      <c r="BM190" s="138" t="s">
        <v>3152</v>
      </c>
    </row>
    <row r="191" spans="2:65" s="1" customFormat="1" ht="16.5" customHeight="1">
      <c r="B191" s="125"/>
      <c r="C191" s="140" t="s">
        <v>664</v>
      </c>
      <c r="D191" s="140" t="s">
        <v>344</v>
      </c>
      <c r="E191" s="141" t="s">
        <v>3153</v>
      </c>
      <c r="F191" s="142" t="s">
        <v>2241</v>
      </c>
      <c r="G191" s="143" t="s">
        <v>347</v>
      </c>
      <c r="H191" s="144">
        <v>28</v>
      </c>
      <c r="I191" s="145">
        <v>1000</v>
      </c>
      <c r="J191" s="146">
        <f t="shared" si="30"/>
        <v>28000</v>
      </c>
      <c r="K191" s="142" t="s">
        <v>3</v>
      </c>
      <c r="L191" s="30"/>
      <c r="M191" s="147" t="s">
        <v>3</v>
      </c>
      <c r="N191" s="148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161</v>
      </c>
      <c r="AT191" s="138" t="s">
        <v>344</v>
      </c>
      <c r="AU191" s="138" t="s">
        <v>81</v>
      </c>
      <c r="AY191" s="15" t="s">
        <v>153</v>
      </c>
      <c r="BE191" s="139">
        <f t="shared" si="34"/>
        <v>28000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5" t="s">
        <v>79</v>
      </c>
      <c r="BK191" s="139">
        <f t="shared" si="39"/>
        <v>28000</v>
      </c>
      <c r="BL191" s="15" t="s">
        <v>161</v>
      </c>
      <c r="BM191" s="138" t="s">
        <v>3154</v>
      </c>
    </row>
    <row r="192" spans="2:65" s="1" customFormat="1" ht="16.5" customHeight="1">
      <c r="B192" s="125"/>
      <c r="C192" s="140" t="s">
        <v>554</v>
      </c>
      <c r="D192" s="140" t="s">
        <v>344</v>
      </c>
      <c r="E192" s="141" t="s">
        <v>3155</v>
      </c>
      <c r="F192" s="142" t="s">
        <v>384</v>
      </c>
      <c r="G192" s="143" t="s">
        <v>347</v>
      </c>
      <c r="H192" s="144">
        <v>20</v>
      </c>
      <c r="I192" s="145">
        <v>675</v>
      </c>
      <c r="J192" s="146">
        <f t="shared" si="30"/>
        <v>13500</v>
      </c>
      <c r="K192" s="142" t="s">
        <v>3</v>
      </c>
      <c r="L192" s="30"/>
      <c r="M192" s="147" t="s">
        <v>3</v>
      </c>
      <c r="N192" s="148" t="s">
        <v>42</v>
      </c>
      <c r="P192" s="136">
        <f t="shared" si="31"/>
        <v>0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AR192" s="138" t="s">
        <v>161</v>
      </c>
      <c r="AT192" s="138" t="s">
        <v>344</v>
      </c>
      <c r="AU192" s="138" t="s">
        <v>81</v>
      </c>
      <c r="AY192" s="15" t="s">
        <v>153</v>
      </c>
      <c r="BE192" s="139">
        <f t="shared" si="34"/>
        <v>13500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5" t="s">
        <v>79</v>
      </c>
      <c r="BK192" s="139">
        <f t="shared" si="39"/>
        <v>13500</v>
      </c>
      <c r="BL192" s="15" t="s">
        <v>161</v>
      </c>
      <c r="BM192" s="138" t="s">
        <v>3156</v>
      </c>
    </row>
    <row r="193" spans="2:65" s="1" customFormat="1" ht="16.5" customHeight="1">
      <c r="B193" s="125"/>
      <c r="C193" s="140" t="s">
        <v>671</v>
      </c>
      <c r="D193" s="140" t="s">
        <v>344</v>
      </c>
      <c r="E193" s="141" t="s">
        <v>3157</v>
      </c>
      <c r="F193" s="142" t="s">
        <v>388</v>
      </c>
      <c r="G193" s="143" t="s">
        <v>164</v>
      </c>
      <c r="H193" s="144">
        <v>1</v>
      </c>
      <c r="I193" s="145">
        <v>7460</v>
      </c>
      <c r="J193" s="146">
        <f t="shared" si="30"/>
        <v>7460</v>
      </c>
      <c r="K193" s="142" t="s">
        <v>3</v>
      </c>
      <c r="L193" s="30"/>
      <c r="M193" s="147" t="s">
        <v>3</v>
      </c>
      <c r="N193" s="148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161</v>
      </c>
      <c r="AT193" s="138" t="s">
        <v>344</v>
      </c>
      <c r="AU193" s="138" t="s">
        <v>81</v>
      </c>
      <c r="AY193" s="15" t="s">
        <v>153</v>
      </c>
      <c r="BE193" s="139">
        <f t="shared" si="34"/>
        <v>7460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5" t="s">
        <v>79</v>
      </c>
      <c r="BK193" s="139">
        <f t="shared" si="39"/>
        <v>7460</v>
      </c>
      <c r="BL193" s="15" t="s">
        <v>161</v>
      </c>
      <c r="BM193" s="138" t="s">
        <v>3158</v>
      </c>
    </row>
    <row r="194" spans="2:65" s="1" customFormat="1" ht="16.5" customHeight="1">
      <c r="B194" s="125"/>
      <c r="C194" s="140" t="s">
        <v>557</v>
      </c>
      <c r="D194" s="140" t="s">
        <v>344</v>
      </c>
      <c r="E194" s="141" t="s">
        <v>3159</v>
      </c>
      <c r="F194" s="142" t="s">
        <v>976</v>
      </c>
      <c r="G194" s="143" t="s">
        <v>164</v>
      </c>
      <c r="H194" s="144">
        <v>1</v>
      </c>
      <c r="I194" s="145">
        <v>23808.262500000001</v>
      </c>
      <c r="J194" s="146">
        <f t="shared" si="30"/>
        <v>23808.26</v>
      </c>
      <c r="K194" s="142" t="s">
        <v>3</v>
      </c>
      <c r="L194" s="30"/>
      <c r="M194" s="147" t="s">
        <v>3</v>
      </c>
      <c r="N194" s="148" t="s">
        <v>42</v>
      </c>
      <c r="P194" s="136">
        <f t="shared" si="31"/>
        <v>0</v>
      </c>
      <c r="Q194" s="136">
        <v>0</v>
      </c>
      <c r="R194" s="136">
        <f t="shared" si="32"/>
        <v>0</v>
      </c>
      <c r="S194" s="136">
        <v>0</v>
      </c>
      <c r="T194" s="137">
        <f t="shared" si="33"/>
        <v>0</v>
      </c>
      <c r="AR194" s="138" t="s">
        <v>161</v>
      </c>
      <c r="AT194" s="138" t="s">
        <v>344</v>
      </c>
      <c r="AU194" s="138" t="s">
        <v>81</v>
      </c>
      <c r="AY194" s="15" t="s">
        <v>153</v>
      </c>
      <c r="BE194" s="139">
        <f t="shared" si="34"/>
        <v>23808.26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5" t="s">
        <v>79</v>
      </c>
      <c r="BK194" s="139">
        <f t="shared" si="39"/>
        <v>23808.26</v>
      </c>
      <c r="BL194" s="15" t="s">
        <v>161</v>
      </c>
      <c r="BM194" s="138" t="s">
        <v>3160</v>
      </c>
    </row>
    <row r="195" spans="2:65" s="1" customFormat="1" ht="16.5" customHeight="1">
      <c r="B195" s="125"/>
      <c r="C195" s="140" t="s">
        <v>678</v>
      </c>
      <c r="D195" s="140" t="s">
        <v>344</v>
      </c>
      <c r="E195" s="141" t="s">
        <v>3161</v>
      </c>
      <c r="F195" s="142" t="s">
        <v>980</v>
      </c>
      <c r="G195" s="143" t="s">
        <v>164</v>
      </c>
      <c r="H195" s="144">
        <v>1</v>
      </c>
      <c r="I195" s="145">
        <v>16665.524023499998</v>
      </c>
      <c r="J195" s="146">
        <f t="shared" si="30"/>
        <v>16665.52</v>
      </c>
      <c r="K195" s="142" t="s">
        <v>3</v>
      </c>
      <c r="L195" s="30"/>
      <c r="M195" s="147" t="s">
        <v>3</v>
      </c>
      <c r="N195" s="148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161</v>
      </c>
      <c r="AT195" s="138" t="s">
        <v>344</v>
      </c>
      <c r="AU195" s="138" t="s">
        <v>81</v>
      </c>
      <c r="AY195" s="15" t="s">
        <v>153</v>
      </c>
      <c r="BE195" s="139">
        <f t="shared" si="34"/>
        <v>16665.52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5" t="s">
        <v>79</v>
      </c>
      <c r="BK195" s="139">
        <f t="shared" si="39"/>
        <v>16665.52</v>
      </c>
      <c r="BL195" s="15" t="s">
        <v>161</v>
      </c>
      <c r="BM195" s="138" t="s">
        <v>3162</v>
      </c>
    </row>
    <row r="196" spans="2:65" s="1" customFormat="1" ht="16.5" customHeight="1">
      <c r="B196" s="125"/>
      <c r="C196" s="140" t="s">
        <v>352</v>
      </c>
      <c r="D196" s="140" t="s">
        <v>344</v>
      </c>
      <c r="E196" s="141" t="s">
        <v>3163</v>
      </c>
      <c r="F196" s="142" t="s">
        <v>391</v>
      </c>
      <c r="G196" s="143" t="s">
        <v>347</v>
      </c>
      <c r="H196" s="144">
        <v>16</v>
      </c>
      <c r="I196" s="145">
        <v>460</v>
      </c>
      <c r="J196" s="146">
        <f t="shared" si="30"/>
        <v>7360</v>
      </c>
      <c r="K196" s="142" t="s">
        <v>3</v>
      </c>
      <c r="L196" s="30"/>
      <c r="M196" s="147" t="s">
        <v>3</v>
      </c>
      <c r="N196" s="148" t="s">
        <v>42</v>
      </c>
      <c r="P196" s="136">
        <f t="shared" si="31"/>
        <v>0</v>
      </c>
      <c r="Q196" s="136">
        <v>0</v>
      </c>
      <c r="R196" s="136">
        <f t="shared" si="32"/>
        <v>0</v>
      </c>
      <c r="S196" s="136">
        <v>0</v>
      </c>
      <c r="T196" s="137">
        <f t="shared" si="33"/>
        <v>0</v>
      </c>
      <c r="AR196" s="138" t="s">
        <v>161</v>
      </c>
      <c r="AT196" s="138" t="s">
        <v>344</v>
      </c>
      <c r="AU196" s="138" t="s">
        <v>81</v>
      </c>
      <c r="AY196" s="15" t="s">
        <v>153</v>
      </c>
      <c r="BE196" s="139">
        <f t="shared" si="34"/>
        <v>7360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5" t="s">
        <v>79</v>
      </c>
      <c r="BK196" s="139">
        <f t="shared" si="39"/>
        <v>7360</v>
      </c>
      <c r="BL196" s="15" t="s">
        <v>161</v>
      </c>
      <c r="BM196" s="138" t="s">
        <v>3164</v>
      </c>
    </row>
    <row r="197" spans="2:65" s="1" customFormat="1" ht="16.5" customHeight="1">
      <c r="B197" s="125"/>
      <c r="C197" s="140" t="s">
        <v>685</v>
      </c>
      <c r="D197" s="140" t="s">
        <v>344</v>
      </c>
      <c r="E197" s="141" t="s">
        <v>3165</v>
      </c>
      <c r="F197" s="142" t="s">
        <v>395</v>
      </c>
      <c r="G197" s="143" t="s">
        <v>347</v>
      </c>
      <c r="H197" s="144">
        <v>8</v>
      </c>
      <c r="I197" s="145">
        <v>460</v>
      </c>
      <c r="J197" s="146">
        <f t="shared" si="30"/>
        <v>3680</v>
      </c>
      <c r="K197" s="142" t="s">
        <v>3</v>
      </c>
      <c r="L197" s="30"/>
      <c r="M197" s="149" t="s">
        <v>3</v>
      </c>
      <c r="N197" s="150" t="s">
        <v>42</v>
      </c>
      <c r="O197" s="151"/>
      <c r="P197" s="152">
        <f t="shared" si="31"/>
        <v>0</v>
      </c>
      <c r="Q197" s="152">
        <v>0</v>
      </c>
      <c r="R197" s="152">
        <f t="shared" si="32"/>
        <v>0</v>
      </c>
      <c r="S197" s="152">
        <v>0</v>
      </c>
      <c r="T197" s="153">
        <f t="shared" si="33"/>
        <v>0</v>
      </c>
      <c r="AR197" s="138" t="s">
        <v>161</v>
      </c>
      <c r="AT197" s="138" t="s">
        <v>344</v>
      </c>
      <c r="AU197" s="138" t="s">
        <v>81</v>
      </c>
      <c r="AY197" s="15" t="s">
        <v>153</v>
      </c>
      <c r="BE197" s="139">
        <f t="shared" si="34"/>
        <v>3680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5" t="s">
        <v>79</v>
      </c>
      <c r="BK197" s="139">
        <f t="shared" si="39"/>
        <v>3680</v>
      </c>
      <c r="BL197" s="15" t="s">
        <v>161</v>
      </c>
      <c r="BM197" s="138" t="s">
        <v>3166</v>
      </c>
    </row>
    <row r="198" spans="2:65" s="1" customFormat="1" ht="6.95" customHeight="1">
      <c r="B198" s="39"/>
      <c r="C198" s="40"/>
      <c r="D198" s="40"/>
      <c r="E198" s="40"/>
      <c r="F198" s="40"/>
      <c r="G198" s="40"/>
      <c r="H198" s="40"/>
      <c r="I198" s="40"/>
      <c r="J198" s="40"/>
      <c r="K198" s="40"/>
      <c r="L198" s="30"/>
    </row>
  </sheetData>
  <autoFilter ref="C86:K197" xr:uid="{00000000-0009-0000-0000-00000C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99"/>
  <sheetViews>
    <sheetView showGridLines="0" topLeftCell="A74" zoomScale="80" zoomScaleNormal="80" workbookViewId="0">
      <selection activeCell="I90" sqref="I9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117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3167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ROUND(J87, 2)</f>
        <v>631894.18999999994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ROUND((SUM(BE87:BE198)),  2)</f>
        <v>631894.18999999994</v>
      </c>
      <c r="I33" s="87">
        <v>0.21</v>
      </c>
      <c r="J33" s="86">
        <f>ROUND(((SUM(BE87:BE198))*I33),  2)</f>
        <v>132697.78</v>
      </c>
      <c r="L33" s="30"/>
    </row>
    <row r="34" spans="2:12" s="1" customFormat="1" ht="14.45" customHeight="1">
      <c r="B34" s="30"/>
      <c r="E34" s="25" t="s">
        <v>43</v>
      </c>
      <c r="F34" s="86">
        <f>ROUND((SUM(BF87:BF198)),  2)</f>
        <v>0</v>
      </c>
      <c r="I34" s="87">
        <v>0.12</v>
      </c>
      <c r="J34" s="86">
        <f>ROUND(((SUM(BF87:BF198))*I34),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ROUND((SUM(BG87:BG198)),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ROUND((SUM(BH87:BH198)),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ROUND((SUM(BI87:BI198)),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764591.97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RM5.2 - Dosazovací nádrž 2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J87</f>
        <v>631894.18999999994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J88</f>
        <v>631894.18999999994</v>
      </c>
      <c r="L60" s="97"/>
    </row>
    <row r="61" spans="2:47" s="9" customFormat="1" ht="19.899999999999999" customHeight="1">
      <c r="B61" s="101"/>
      <c r="D61" s="102" t="s">
        <v>3168</v>
      </c>
      <c r="E61" s="103"/>
      <c r="F61" s="103"/>
      <c r="G61" s="103"/>
      <c r="H61" s="103"/>
      <c r="I61" s="103"/>
      <c r="J61" s="104">
        <f>J89</f>
        <v>12535.849999999999</v>
      </c>
      <c r="L61" s="101"/>
    </row>
    <row r="62" spans="2:47" s="9" customFormat="1" ht="19.899999999999999" customHeight="1">
      <c r="B62" s="101"/>
      <c r="D62" s="102" t="s">
        <v>3169</v>
      </c>
      <c r="E62" s="103"/>
      <c r="F62" s="103"/>
      <c r="G62" s="103"/>
      <c r="H62" s="103"/>
      <c r="I62" s="103"/>
      <c r="J62" s="104">
        <f>J94</f>
        <v>182396.83000000002</v>
      </c>
      <c r="L62" s="101"/>
    </row>
    <row r="63" spans="2:47" s="9" customFormat="1" ht="19.899999999999999" customHeight="1">
      <c r="B63" s="101"/>
      <c r="D63" s="102" t="s">
        <v>2715</v>
      </c>
      <c r="E63" s="103"/>
      <c r="F63" s="103"/>
      <c r="G63" s="103"/>
      <c r="H63" s="103"/>
      <c r="I63" s="103"/>
      <c r="J63" s="104">
        <f>J147</f>
        <v>244436.33999999997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J159</f>
        <v>1156.26</v>
      </c>
      <c r="L64" s="101"/>
    </row>
    <row r="65" spans="2:12" s="9" customFormat="1" ht="19.899999999999999" customHeight="1">
      <c r="B65" s="101"/>
      <c r="D65" s="102" t="s">
        <v>135</v>
      </c>
      <c r="E65" s="103"/>
      <c r="F65" s="103"/>
      <c r="G65" s="103"/>
      <c r="H65" s="103"/>
      <c r="I65" s="103"/>
      <c r="J65" s="104">
        <f>J161</f>
        <v>49347.47</v>
      </c>
      <c r="L65" s="101"/>
    </row>
    <row r="66" spans="2:12" s="9" customFormat="1" ht="19.899999999999999" customHeight="1">
      <c r="B66" s="101"/>
      <c r="D66" s="102" t="s">
        <v>137</v>
      </c>
      <c r="E66" s="103"/>
      <c r="F66" s="103"/>
      <c r="G66" s="103"/>
      <c r="H66" s="103"/>
      <c r="I66" s="103"/>
      <c r="J66" s="104">
        <f>J181</f>
        <v>9347.66</v>
      </c>
      <c r="L66" s="101"/>
    </row>
    <row r="67" spans="2:12" s="9" customFormat="1" ht="19.899999999999999" customHeight="1">
      <c r="B67" s="101"/>
      <c r="D67" s="102" t="s">
        <v>138</v>
      </c>
      <c r="E67" s="103"/>
      <c r="F67" s="103"/>
      <c r="G67" s="103"/>
      <c r="H67" s="103"/>
      <c r="I67" s="103"/>
      <c r="J67" s="104">
        <f>J186</f>
        <v>132673.78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139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17</v>
      </c>
      <c r="L76" s="30"/>
    </row>
    <row r="77" spans="2:12" s="1" customFormat="1" ht="16.5" customHeight="1">
      <c r="B77" s="30"/>
      <c r="E77" s="291" t="str">
        <f>E7</f>
        <v>ČOV Vrchlabí</v>
      </c>
      <c r="F77" s="292"/>
      <c r="G77" s="292"/>
      <c r="H77" s="292"/>
      <c r="L77" s="30"/>
    </row>
    <row r="78" spans="2:12" s="1" customFormat="1" ht="12" customHeight="1">
      <c r="B78" s="30"/>
      <c r="C78" s="25" t="s">
        <v>125</v>
      </c>
      <c r="L78" s="30"/>
    </row>
    <row r="79" spans="2:12" s="1" customFormat="1" ht="16.5" customHeight="1">
      <c r="B79" s="30"/>
      <c r="E79" s="285" t="str">
        <f>E9</f>
        <v>RM5.2 - Dosazovací nádrž 2</v>
      </c>
      <c r="F79" s="290"/>
      <c r="G79" s="290"/>
      <c r="H79" s="29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>
        <f>IF(J12="","",J12)</f>
        <v>45539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24</v>
      </c>
      <c r="F83" s="23" t="str">
        <f>E15</f>
        <v xml:space="preserve"> </v>
      </c>
      <c r="I83" s="25" t="s">
        <v>29</v>
      </c>
      <c r="J83" s="28" t="str">
        <f>E21</f>
        <v xml:space="preserve"> </v>
      </c>
      <c r="L83" s="30"/>
    </row>
    <row r="84" spans="2:65" s="1" customFormat="1" ht="15.2" customHeight="1">
      <c r="B84" s="30"/>
      <c r="C84" s="25" t="s">
        <v>28</v>
      </c>
      <c r="F84" s="23" t="str">
        <f>IF(E18="","",E18)</f>
        <v>VODA CZ s.r.o.</v>
      </c>
      <c r="I84" s="25" t="s">
        <v>31</v>
      </c>
      <c r="J84" s="28" t="str">
        <f>E24</f>
        <v>PP POHONY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140</v>
      </c>
      <c r="D86" s="107" t="s">
        <v>56</v>
      </c>
      <c r="E86" s="107" t="s">
        <v>52</v>
      </c>
      <c r="F86" s="107" t="s">
        <v>53</v>
      </c>
      <c r="G86" s="107" t="s">
        <v>141</v>
      </c>
      <c r="H86" s="107" t="s">
        <v>142</v>
      </c>
      <c r="I86" s="107" t="s">
        <v>143</v>
      </c>
      <c r="J86" s="107" t="s">
        <v>129</v>
      </c>
      <c r="K86" s="108" t="s">
        <v>144</v>
      </c>
      <c r="L86" s="105"/>
      <c r="M86" s="54" t="s">
        <v>3</v>
      </c>
      <c r="N86" s="55" t="s">
        <v>41</v>
      </c>
      <c r="O86" s="55" t="s">
        <v>145</v>
      </c>
      <c r="P86" s="55" t="s">
        <v>146</v>
      </c>
      <c r="Q86" s="55" t="s">
        <v>147</v>
      </c>
      <c r="R86" s="55" t="s">
        <v>148</v>
      </c>
      <c r="S86" s="55" t="s">
        <v>149</v>
      </c>
      <c r="T86" s="56" t="s">
        <v>150</v>
      </c>
    </row>
    <row r="87" spans="2:65" s="1" customFormat="1" ht="22.9" customHeight="1">
      <c r="B87" s="30"/>
      <c r="C87" s="59" t="s">
        <v>151</v>
      </c>
      <c r="J87" s="109">
        <f>BK87</f>
        <v>631894.18999999994</v>
      </c>
      <c r="L87" s="30"/>
      <c r="M87" s="57"/>
      <c r="N87" s="48"/>
      <c r="O87" s="48"/>
      <c r="P87" s="110">
        <f>P88</f>
        <v>0</v>
      </c>
      <c r="Q87" s="48"/>
      <c r="R87" s="110">
        <f>R88</f>
        <v>0</v>
      </c>
      <c r="S87" s="48"/>
      <c r="T87" s="111">
        <f>T88</f>
        <v>0</v>
      </c>
      <c r="AT87" s="15" t="s">
        <v>70</v>
      </c>
      <c r="AU87" s="15" t="s">
        <v>130</v>
      </c>
      <c r="BK87" s="112">
        <f>BK88</f>
        <v>631894.18999999994</v>
      </c>
    </row>
    <row r="88" spans="2:65" s="11" customFormat="1" ht="25.9" customHeight="1">
      <c r="B88" s="113"/>
      <c r="D88" s="114" t="s">
        <v>70</v>
      </c>
      <c r="E88" s="115" t="s">
        <v>152</v>
      </c>
      <c r="F88" s="115" t="s">
        <v>152</v>
      </c>
      <c r="I88" s="116"/>
      <c r="J88" s="117">
        <f>BK88</f>
        <v>631894.18999999994</v>
      </c>
      <c r="L88" s="113"/>
      <c r="M88" s="118"/>
      <c r="P88" s="119">
        <f>P89+P94+P147+P159+P161+P181+P186</f>
        <v>0</v>
      </c>
      <c r="R88" s="119">
        <f>R89+R94+R147+R159+R161+R181+R186</f>
        <v>0</v>
      </c>
      <c r="T88" s="120">
        <f>T89+T94+T147+T159+T161+T181+T186</f>
        <v>0</v>
      </c>
      <c r="AR88" s="114" t="s">
        <v>79</v>
      </c>
      <c r="AT88" s="121" t="s">
        <v>70</v>
      </c>
      <c r="AU88" s="121" t="s">
        <v>71</v>
      </c>
      <c r="AY88" s="114" t="s">
        <v>153</v>
      </c>
      <c r="BK88" s="122">
        <f>BK89+BK94+BK147+BK159+BK161+BK181+BK186</f>
        <v>631894.18999999994</v>
      </c>
    </row>
    <row r="89" spans="2:65" s="11" customFormat="1" ht="22.9" customHeight="1">
      <c r="B89" s="113"/>
      <c r="D89" s="114" t="s">
        <v>70</v>
      </c>
      <c r="E89" s="123" t="s">
        <v>409</v>
      </c>
      <c r="F89" s="123" t="s">
        <v>3170</v>
      </c>
      <c r="I89" s="116"/>
      <c r="J89" s="124">
        <f>BK89</f>
        <v>12535.849999999999</v>
      </c>
      <c r="L89" s="113"/>
      <c r="M89" s="118"/>
      <c r="P89" s="119">
        <f>SUM(P90:P93)</f>
        <v>0</v>
      </c>
      <c r="R89" s="119">
        <f>SUM(R90:R93)</f>
        <v>0</v>
      </c>
      <c r="T89" s="120">
        <f>SUM(T90:T93)</f>
        <v>0</v>
      </c>
      <c r="AR89" s="114" t="s">
        <v>79</v>
      </c>
      <c r="AT89" s="121" t="s">
        <v>70</v>
      </c>
      <c r="AU89" s="121" t="s">
        <v>79</v>
      </c>
      <c r="AY89" s="114" t="s">
        <v>153</v>
      </c>
      <c r="BK89" s="122">
        <f>SUM(BK90:BK93)</f>
        <v>12535.849999999999</v>
      </c>
    </row>
    <row r="90" spans="2:65" s="1" customFormat="1" ht="16.5" customHeight="1">
      <c r="B90" s="125"/>
      <c r="C90" s="126" t="s">
        <v>79</v>
      </c>
      <c r="D90" s="126" t="s">
        <v>156</v>
      </c>
      <c r="E90" s="127" t="s">
        <v>3171</v>
      </c>
      <c r="F90" s="128" t="s">
        <v>2718</v>
      </c>
      <c r="G90" s="129" t="s">
        <v>159</v>
      </c>
      <c r="H90" s="130">
        <v>1</v>
      </c>
      <c r="I90" s="131">
        <v>11700.005730999999</v>
      </c>
      <c r="J90" s="132">
        <f>ROUND(I90*H90,2)</f>
        <v>11700.01</v>
      </c>
      <c r="K90" s="128" t="s">
        <v>3</v>
      </c>
      <c r="L90" s="133"/>
      <c r="M90" s="134" t="s">
        <v>3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156</v>
      </c>
      <c r="AU90" s="138" t="s">
        <v>81</v>
      </c>
      <c r="AY90" s="15" t="s">
        <v>153</v>
      </c>
      <c r="BE90" s="139">
        <f>IF(N90="základní",J90,0)</f>
        <v>11700.01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79</v>
      </c>
      <c r="BK90" s="139">
        <f>ROUND(I90*H90,2)</f>
        <v>11700.01</v>
      </c>
      <c r="BL90" s="15" t="s">
        <v>161</v>
      </c>
      <c r="BM90" s="138" t="s">
        <v>3172</v>
      </c>
    </row>
    <row r="91" spans="2:65" s="1" customFormat="1" ht="16.5" customHeight="1">
      <c r="B91" s="125"/>
      <c r="C91" s="126" t="s">
        <v>81</v>
      </c>
      <c r="D91" s="126" t="s">
        <v>156</v>
      </c>
      <c r="E91" s="127" t="s">
        <v>3173</v>
      </c>
      <c r="F91" s="128" t="s">
        <v>421</v>
      </c>
      <c r="G91" s="129" t="s">
        <v>360</v>
      </c>
      <c r="H91" s="130">
        <v>3</v>
      </c>
      <c r="I91" s="131">
        <v>70.99190999999999</v>
      </c>
      <c r="J91" s="132">
        <f>ROUND(I91*H91,2)</f>
        <v>212.98</v>
      </c>
      <c r="K91" s="128" t="s">
        <v>3</v>
      </c>
      <c r="L91" s="133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>IF(N91="základní",J91,0)</f>
        <v>212.98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5" t="s">
        <v>79</v>
      </c>
      <c r="BK91" s="139">
        <f>ROUND(I91*H91,2)</f>
        <v>212.98</v>
      </c>
      <c r="BL91" s="15" t="s">
        <v>161</v>
      </c>
      <c r="BM91" s="138" t="s">
        <v>3174</v>
      </c>
    </row>
    <row r="92" spans="2:65" s="1" customFormat="1" ht="16.5" customHeight="1">
      <c r="B92" s="125"/>
      <c r="C92" s="126" t="s">
        <v>167</v>
      </c>
      <c r="D92" s="126" t="s">
        <v>156</v>
      </c>
      <c r="E92" s="127" t="s">
        <v>3175</v>
      </c>
      <c r="F92" s="128" t="s">
        <v>423</v>
      </c>
      <c r="G92" s="129" t="s">
        <v>360</v>
      </c>
      <c r="H92" s="130">
        <v>2.5</v>
      </c>
      <c r="I92" s="131">
        <v>125.0535</v>
      </c>
      <c r="J92" s="132">
        <f>ROUND(I92*H92,2)</f>
        <v>312.63</v>
      </c>
      <c r="K92" s="128" t="s">
        <v>3</v>
      </c>
      <c r="L92" s="133"/>
      <c r="M92" s="134" t="s">
        <v>3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>IF(N92="základní",J92,0)</f>
        <v>312.63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5" t="s">
        <v>79</v>
      </c>
      <c r="BK92" s="139">
        <f>ROUND(I92*H92,2)</f>
        <v>312.63</v>
      </c>
      <c r="BL92" s="15" t="s">
        <v>161</v>
      </c>
      <c r="BM92" s="138" t="s">
        <v>3176</v>
      </c>
    </row>
    <row r="93" spans="2:65" s="1" customFormat="1" ht="16.5" customHeight="1">
      <c r="B93" s="125"/>
      <c r="C93" s="126" t="s">
        <v>161</v>
      </c>
      <c r="D93" s="126" t="s">
        <v>156</v>
      </c>
      <c r="E93" s="127" t="s">
        <v>3177</v>
      </c>
      <c r="F93" s="128" t="s">
        <v>425</v>
      </c>
      <c r="G93" s="129" t="s">
        <v>360</v>
      </c>
      <c r="H93" s="130">
        <v>1.5</v>
      </c>
      <c r="I93" s="131">
        <v>206.81924999999998</v>
      </c>
      <c r="J93" s="132">
        <f>ROUND(I93*H93,2)</f>
        <v>310.23</v>
      </c>
      <c r="K93" s="128" t="s">
        <v>3</v>
      </c>
      <c r="L93" s="133"/>
      <c r="M93" s="134" t="s">
        <v>3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>IF(N93="základní",J93,0)</f>
        <v>310.23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5" t="s">
        <v>79</v>
      </c>
      <c r="BK93" s="139">
        <f>ROUND(I93*H93,2)</f>
        <v>310.23</v>
      </c>
      <c r="BL93" s="15" t="s">
        <v>161</v>
      </c>
      <c r="BM93" s="138" t="s">
        <v>3178</v>
      </c>
    </row>
    <row r="94" spans="2:65" s="11" customFormat="1" ht="22.9" customHeight="1">
      <c r="B94" s="113"/>
      <c r="D94" s="114" t="s">
        <v>70</v>
      </c>
      <c r="E94" s="123" t="s">
        <v>426</v>
      </c>
      <c r="F94" s="123" t="s">
        <v>3179</v>
      </c>
      <c r="I94" s="116"/>
      <c r="J94" s="124">
        <f>BK94</f>
        <v>182396.83000000002</v>
      </c>
      <c r="L94" s="113"/>
      <c r="M94" s="118"/>
      <c r="P94" s="119">
        <f>SUM(P95:P146)</f>
        <v>0</v>
      </c>
      <c r="R94" s="119">
        <f>SUM(R95:R146)</f>
        <v>0</v>
      </c>
      <c r="T94" s="120">
        <f>SUM(T95:T146)</f>
        <v>0</v>
      </c>
      <c r="AR94" s="114" t="s">
        <v>79</v>
      </c>
      <c r="AT94" s="121" t="s">
        <v>70</v>
      </c>
      <c r="AU94" s="121" t="s">
        <v>79</v>
      </c>
      <c r="AY94" s="114" t="s">
        <v>153</v>
      </c>
      <c r="BK94" s="122">
        <f>SUM(BK95:BK146)</f>
        <v>182396.83000000002</v>
      </c>
    </row>
    <row r="95" spans="2:65" s="1" customFormat="1" ht="16.5" customHeight="1">
      <c r="B95" s="125"/>
      <c r="C95" s="126" t="s">
        <v>174</v>
      </c>
      <c r="D95" s="126" t="s">
        <v>156</v>
      </c>
      <c r="E95" s="127" t="s">
        <v>3180</v>
      </c>
      <c r="F95" s="128" t="s">
        <v>2539</v>
      </c>
      <c r="G95" s="129" t="s">
        <v>159</v>
      </c>
      <c r="H95" s="130">
        <v>1</v>
      </c>
      <c r="I95" s="131">
        <v>3033.0379695000001</v>
      </c>
      <c r="J95" s="132">
        <f t="shared" ref="J95:J126" si="0">ROUND(I95*H95,2)</f>
        <v>3033.04</v>
      </c>
      <c r="K95" s="128" t="s">
        <v>3</v>
      </c>
      <c r="L95" s="133"/>
      <c r="M95" s="134" t="s">
        <v>3</v>
      </c>
      <c r="N95" s="135" t="s">
        <v>42</v>
      </c>
      <c r="P95" s="136">
        <f t="shared" ref="P95:P126" si="1">O95*H95</f>
        <v>0</v>
      </c>
      <c r="Q95" s="136">
        <v>0</v>
      </c>
      <c r="R95" s="136">
        <f t="shared" ref="R95:R126" si="2">Q95*H95</f>
        <v>0</v>
      </c>
      <c r="S95" s="136">
        <v>0</v>
      </c>
      <c r="T95" s="137">
        <f t="shared" ref="T95:T126" si="3">S95*H95</f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ref="BE95:BE126" si="4">IF(N95="základní",J95,0)</f>
        <v>3033.04</v>
      </c>
      <c r="BF95" s="139">
        <f t="shared" ref="BF95:BF126" si="5">IF(N95="snížená",J95,0)</f>
        <v>0</v>
      </c>
      <c r="BG95" s="139">
        <f t="shared" ref="BG95:BG126" si="6">IF(N95="zákl. přenesená",J95,0)</f>
        <v>0</v>
      </c>
      <c r="BH95" s="139">
        <f t="shared" ref="BH95:BH126" si="7">IF(N95="sníž. přenesená",J95,0)</f>
        <v>0</v>
      </c>
      <c r="BI95" s="139">
        <f t="shared" ref="BI95:BI126" si="8">IF(N95="nulová",J95,0)</f>
        <v>0</v>
      </c>
      <c r="BJ95" s="15" t="s">
        <v>79</v>
      </c>
      <c r="BK95" s="139">
        <f t="shared" ref="BK95:BK126" si="9">ROUND(I95*H95,2)</f>
        <v>3033.04</v>
      </c>
      <c r="BL95" s="15" t="s">
        <v>161</v>
      </c>
      <c r="BM95" s="138" t="s">
        <v>217</v>
      </c>
    </row>
    <row r="96" spans="2:65" s="1" customFormat="1" ht="16.5" customHeight="1">
      <c r="B96" s="125"/>
      <c r="C96" s="126" t="s">
        <v>178</v>
      </c>
      <c r="D96" s="126" t="s">
        <v>156</v>
      </c>
      <c r="E96" s="127" t="s">
        <v>3181</v>
      </c>
      <c r="F96" s="128" t="s">
        <v>2541</v>
      </c>
      <c r="G96" s="129" t="s">
        <v>159</v>
      </c>
      <c r="H96" s="130">
        <v>1</v>
      </c>
      <c r="I96" s="131">
        <v>404.32682399999999</v>
      </c>
      <c r="J96" s="132">
        <f t="shared" si="0"/>
        <v>404.33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404.33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404.33</v>
      </c>
      <c r="BL96" s="15" t="s">
        <v>161</v>
      </c>
      <c r="BM96" s="138" t="s">
        <v>223</v>
      </c>
    </row>
    <row r="97" spans="2:65" s="1" customFormat="1" ht="16.5" customHeight="1">
      <c r="B97" s="125"/>
      <c r="C97" s="126" t="s">
        <v>182</v>
      </c>
      <c r="D97" s="126" t="s">
        <v>156</v>
      </c>
      <c r="E97" s="127" t="s">
        <v>3182</v>
      </c>
      <c r="F97" s="128" t="s">
        <v>440</v>
      </c>
      <c r="G97" s="129" t="s">
        <v>159</v>
      </c>
      <c r="H97" s="130">
        <v>1</v>
      </c>
      <c r="I97" s="131">
        <v>153.91200000000001</v>
      </c>
      <c r="J97" s="132">
        <f t="shared" si="0"/>
        <v>153.91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153.91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153.91</v>
      </c>
      <c r="BL97" s="15" t="s">
        <v>161</v>
      </c>
      <c r="BM97" s="138" t="s">
        <v>229</v>
      </c>
    </row>
    <row r="98" spans="2:65" s="1" customFormat="1" ht="16.5" customHeight="1">
      <c r="B98" s="125"/>
      <c r="C98" s="126" t="s">
        <v>160</v>
      </c>
      <c r="D98" s="126" t="s">
        <v>156</v>
      </c>
      <c r="E98" s="127" t="s">
        <v>3183</v>
      </c>
      <c r="F98" s="128" t="s">
        <v>442</v>
      </c>
      <c r="G98" s="129" t="s">
        <v>159</v>
      </c>
      <c r="H98" s="130">
        <v>1</v>
      </c>
      <c r="I98" s="131">
        <v>31.263375</v>
      </c>
      <c r="J98" s="132">
        <f t="shared" si="0"/>
        <v>31.26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31.26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31.26</v>
      </c>
      <c r="BL98" s="15" t="s">
        <v>161</v>
      </c>
      <c r="BM98" s="138" t="s">
        <v>235</v>
      </c>
    </row>
    <row r="99" spans="2:65" s="1" customFormat="1" ht="16.5" customHeight="1">
      <c r="B99" s="125"/>
      <c r="C99" s="126" t="s">
        <v>189</v>
      </c>
      <c r="D99" s="126" t="s">
        <v>156</v>
      </c>
      <c r="E99" s="127" t="s">
        <v>3184</v>
      </c>
      <c r="F99" s="128" t="s">
        <v>448</v>
      </c>
      <c r="G99" s="129" t="s">
        <v>159</v>
      </c>
      <c r="H99" s="130">
        <v>1</v>
      </c>
      <c r="I99" s="131">
        <v>3569.0076509999999</v>
      </c>
      <c r="J99" s="132">
        <f t="shared" si="0"/>
        <v>3569.01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3569.01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3569.01</v>
      </c>
      <c r="BL99" s="15" t="s">
        <v>161</v>
      </c>
      <c r="BM99" s="138" t="s">
        <v>3185</v>
      </c>
    </row>
    <row r="100" spans="2:65" s="1" customFormat="1" ht="16.5" customHeight="1">
      <c r="B100" s="125"/>
      <c r="C100" s="126" t="s">
        <v>193</v>
      </c>
      <c r="D100" s="126" t="s">
        <v>156</v>
      </c>
      <c r="E100" s="127" t="s">
        <v>3186</v>
      </c>
      <c r="F100" s="128" t="s">
        <v>451</v>
      </c>
      <c r="G100" s="129" t="s">
        <v>159</v>
      </c>
      <c r="H100" s="130">
        <v>1</v>
      </c>
      <c r="I100" s="131">
        <v>432.8775</v>
      </c>
      <c r="J100" s="132">
        <f t="shared" si="0"/>
        <v>432.88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432.88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432.88</v>
      </c>
      <c r="BL100" s="15" t="s">
        <v>161</v>
      </c>
      <c r="BM100" s="138" t="s">
        <v>3187</v>
      </c>
    </row>
    <row r="101" spans="2:65" s="1" customFormat="1" ht="16.5" customHeight="1">
      <c r="B101" s="125"/>
      <c r="C101" s="126" t="s">
        <v>197</v>
      </c>
      <c r="D101" s="126" t="s">
        <v>156</v>
      </c>
      <c r="E101" s="127" t="s">
        <v>3188</v>
      </c>
      <c r="F101" s="128" t="s">
        <v>1365</v>
      </c>
      <c r="G101" s="129" t="s">
        <v>159</v>
      </c>
      <c r="H101" s="130">
        <v>2</v>
      </c>
      <c r="I101" s="131">
        <v>616.29250649999994</v>
      </c>
      <c r="J101" s="132">
        <f t="shared" si="0"/>
        <v>1232.5899999999999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1232.5899999999999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1232.5899999999999</v>
      </c>
      <c r="BL101" s="15" t="s">
        <v>161</v>
      </c>
      <c r="BM101" s="138" t="s">
        <v>3189</v>
      </c>
    </row>
    <row r="102" spans="2:65" s="1" customFormat="1" ht="16.5" customHeight="1">
      <c r="B102" s="125"/>
      <c r="C102" s="126" t="s">
        <v>9</v>
      </c>
      <c r="D102" s="126" t="s">
        <v>156</v>
      </c>
      <c r="E102" s="127" t="s">
        <v>3190</v>
      </c>
      <c r="F102" s="128" t="s">
        <v>466</v>
      </c>
      <c r="G102" s="129" t="s">
        <v>159</v>
      </c>
      <c r="H102" s="130">
        <v>1</v>
      </c>
      <c r="I102" s="131">
        <v>252.0309</v>
      </c>
      <c r="J102" s="132">
        <f t="shared" si="0"/>
        <v>252.03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252.03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252.03</v>
      </c>
      <c r="BL102" s="15" t="s">
        <v>161</v>
      </c>
      <c r="BM102" s="138" t="s">
        <v>3191</v>
      </c>
    </row>
    <row r="103" spans="2:65" s="1" customFormat="1" ht="16.5" customHeight="1">
      <c r="B103" s="125"/>
      <c r="C103" s="126" t="s">
        <v>204</v>
      </c>
      <c r="D103" s="126" t="s">
        <v>156</v>
      </c>
      <c r="E103" s="127" t="s">
        <v>3192</v>
      </c>
      <c r="F103" s="128" t="s">
        <v>472</v>
      </c>
      <c r="G103" s="129" t="s">
        <v>159</v>
      </c>
      <c r="H103" s="130">
        <v>1</v>
      </c>
      <c r="I103" s="131">
        <v>168.34125</v>
      </c>
      <c r="J103" s="132">
        <f t="shared" si="0"/>
        <v>168.34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168.34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168.34</v>
      </c>
      <c r="BL103" s="15" t="s">
        <v>161</v>
      </c>
      <c r="BM103" s="138" t="s">
        <v>3193</v>
      </c>
    </row>
    <row r="104" spans="2:65" s="1" customFormat="1" ht="16.5" customHeight="1">
      <c r="B104" s="125"/>
      <c r="C104" s="126" t="s">
        <v>208</v>
      </c>
      <c r="D104" s="126" t="s">
        <v>156</v>
      </c>
      <c r="E104" s="127" t="s">
        <v>3194</v>
      </c>
      <c r="F104" s="128" t="s">
        <v>2312</v>
      </c>
      <c r="G104" s="129" t="s">
        <v>159</v>
      </c>
      <c r="H104" s="130">
        <v>1</v>
      </c>
      <c r="I104" s="131">
        <v>1010.8651574999999</v>
      </c>
      <c r="J104" s="132">
        <f t="shared" si="0"/>
        <v>1010.87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1010.87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1010.87</v>
      </c>
      <c r="BL104" s="15" t="s">
        <v>161</v>
      </c>
      <c r="BM104" s="138" t="s">
        <v>3195</v>
      </c>
    </row>
    <row r="105" spans="2:65" s="1" customFormat="1" ht="24.2" customHeight="1">
      <c r="B105" s="125"/>
      <c r="C105" s="126" t="s">
        <v>214</v>
      </c>
      <c r="D105" s="126" t="s">
        <v>156</v>
      </c>
      <c r="E105" s="127" t="s">
        <v>3196</v>
      </c>
      <c r="F105" s="128" t="s">
        <v>507</v>
      </c>
      <c r="G105" s="129" t="s">
        <v>159</v>
      </c>
      <c r="H105" s="130">
        <v>3</v>
      </c>
      <c r="I105" s="131">
        <v>10783.574934</v>
      </c>
      <c r="J105" s="132">
        <f t="shared" si="0"/>
        <v>32350.720000000001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4"/>
        <v>32350.720000000001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5" t="s">
        <v>79</v>
      </c>
      <c r="BK105" s="139">
        <f t="shared" si="9"/>
        <v>32350.720000000001</v>
      </c>
      <c r="BL105" s="15" t="s">
        <v>161</v>
      </c>
      <c r="BM105" s="138" t="s">
        <v>3197</v>
      </c>
    </row>
    <row r="106" spans="2:65" s="1" customFormat="1" ht="16.5" customHeight="1">
      <c r="B106" s="125"/>
      <c r="C106" s="126" t="s">
        <v>217</v>
      </c>
      <c r="D106" s="126" t="s">
        <v>156</v>
      </c>
      <c r="E106" s="127" t="s">
        <v>3198</v>
      </c>
      <c r="F106" s="128" t="s">
        <v>1059</v>
      </c>
      <c r="G106" s="129" t="s">
        <v>159</v>
      </c>
      <c r="H106" s="130">
        <v>2</v>
      </c>
      <c r="I106" s="131">
        <v>9243.9547199999997</v>
      </c>
      <c r="J106" s="132">
        <f t="shared" si="0"/>
        <v>18487.91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"/>
        <v>0</v>
      </c>
      <c r="Q106" s="136">
        <v>0</v>
      </c>
      <c r="R106" s="136">
        <f t="shared" si="2"/>
        <v>0</v>
      </c>
      <c r="S106" s="136">
        <v>0</v>
      </c>
      <c r="T106" s="137">
        <f t="shared" si="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4"/>
        <v>18487.91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5" t="s">
        <v>79</v>
      </c>
      <c r="BK106" s="139">
        <f t="shared" si="9"/>
        <v>18487.91</v>
      </c>
      <c r="BL106" s="15" t="s">
        <v>161</v>
      </c>
      <c r="BM106" s="138" t="s">
        <v>3199</v>
      </c>
    </row>
    <row r="107" spans="2:65" s="1" customFormat="1" ht="16.5" customHeight="1">
      <c r="B107" s="125"/>
      <c r="C107" s="126" t="s">
        <v>220</v>
      </c>
      <c r="D107" s="126" t="s">
        <v>156</v>
      </c>
      <c r="E107" s="127" t="s">
        <v>3200</v>
      </c>
      <c r="F107" s="128" t="s">
        <v>510</v>
      </c>
      <c r="G107" s="129" t="s">
        <v>159</v>
      </c>
      <c r="H107" s="130">
        <v>5</v>
      </c>
      <c r="I107" s="131">
        <v>4242.5073239999992</v>
      </c>
      <c r="J107" s="132">
        <f t="shared" si="0"/>
        <v>21212.54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4"/>
        <v>21212.54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5" t="s">
        <v>79</v>
      </c>
      <c r="BK107" s="139">
        <f t="shared" si="9"/>
        <v>21212.54</v>
      </c>
      <c r="BL107" s="15" t="s">
        <v>161</v>
      </c>
      <c r="BM107" s="138" t="s">
        <v>3201</v>
      </c>
    </row>
    <row r="108" spans="2:65" s="1" customFormat="1" ht="16.5" customHeight="1">
      <c r="B108" s="125"/>
      <c r="C108" s="126" t="s">
        <v>223</v>
      </c>
      <c r="D108" s="126" t="s">
        <v>156</v>
      </c>
      <c r="E108" s="127" t="s">
        <v>3202</v>
      </c>
      <c r="F108" s="128" t="s">
        <v>544</v>
      </c>
      <c r="G108" s="129" t="s">
        <v>159</v>
      </c>
      <c r="H108" s="130">
        <v>2</v>
      </c>
      <c r="I108" s="131">
        <v>1683.4124999999999</v>
      </c>
      <c r="J108" s="132">
        <f t="shared" si="0"/>
        <v>3366.83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"/>
        <v>0</v>
      </c>
      <c r="Q108" s="136">
        <v>0</v>
      </c>
      <c r="R108" s="136">
        <f t="shared" si="2"/>
        <v>0</v>
      </c>
      <c r="S108" s="136">
        <v>0</v>
      </c>
      <c r="T108" s="137">
        <f t="shared" si="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4"/>
        <v>3366.83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5" t="s">
        <v>79</v>
      </c>
      <c r="BK108" s="139">
        <f t="shared" si="9"/>
        <v>3366.83</v>
      </c>
      <c r="BL108" s="15" t="s">
        <v>161</v>
      </c>
      <c r="BM108" s="138" t="s">
        <v>338</v>
      </c>
    </row>
    <row r="109" spans="2:65" s="1" customFormat="1" ht="16.5" customHeight="1">
      <c r="B109" s="125"/>
      <c r="C109" s="126" t="s">
        <v>226</v>
      </c>
      <c r="D109" s="126" t="s">
        <v>156</v>
      </c>
      <c r="E109" s="127" t="s">
        <v>3203</v>
      </c>
      <c r="F109" s="128" t="s">
        <v>550</v>
      </c>
      <c r="G109" s="129" t="s">
        <v>159</v>
      </c>
      <c r="H109" s="130">
        <v>1</v>
      </c>
      <c r="I109" s="131">
        <v>1795.1526120000001</v>
      </c>
      <c r="J109" s="132">
        <f t="shared" si="0"/>
        <v>1795.15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4"/>
        <v>1795.15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5" t="s">
        <v>79</v>
      </c>
      <c r="BK109" s="139">
        <f t="shared" si="9"/>
        <v>1795.15</v>
      </c>
      <c r="BL109" s="15" t="s">
        <v>161</v>
      </c>
      <c r="BM109" s="138" t="s">
        <v>357</v>
      </c>
    </row>
    <row r="110" spans="2:65" s="1" customFormat="1" ht="16.5" customHeight="1">
      <c r="B110" s="125"/>
      <c r="C110" s="126" t="s">
        <v>229</v>
      </c>
      <c r="D110" s="126" t="s">
        <v>156</v>
      </c>
      <c r="E110" s="127" t="s">
        <v>3204</v>
      </c>
      <c r="F110" s="128" t="s">
        <v>553</v>
      </c>
      <c r="G110" s="129" t="s">
        <v>159</v>
      </c>
      <c r="H110" s="130">
        <v>2</v>
      </c>
      <c r="I110" s="131">
        <v>575.24609999999996</v>
      </c>
      <c r="J110" s="132">
        <f t="shared" si="0"/>
        <v>1150.49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"/>
        <v>0</v>
      </c>
      <c r="Q110" s="136">
        <v>0</v>
      </c>
      <c r="R110" s="136">
        <f t="shared" si="2"/>
        <v>0</v>
      </c>
      <c r="S110" s="136">
        <v>0</v>
      </c>
      <c r="T110" s="137">
        <f t="shared" si="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4"/>
        <v>1150.49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5" t="s">
        <v>79</v>
      </c>
      <c r="BK110" s="139">
        <f t="shared" si="9"/>
        <v>1150.49</v>
      </c>
      <c r="BL110" s="15" t="s">
        <v>161</v>
      </c>
      <c r="BM110" s="138" t="s">
        <v>366</v>
      </c>
    </row>
    <row r="111" spans="2:65" s="1" customFormat="1" ht="16.5" customHeight="1">
      <c r="B111" s="125"/>
      <c r="C111" s="126" t="s">
        <v>8</v>
      </c>
      <c r="D111" s="126" t="s">
        <v>156</v>
      </c>
      <c r="E111" s="127" t="s">
        <v>3205</v>
      </c>
      <c r="F111" s="128" t="s">
        <v>556</v>
      </c>
      <c r="G111" s="129" t="s">
        <v>159</v>
      </c>
      <c r="H111" s="130">
        <v>1</v>
      </c>
      <c r="I111" s="131">
        <v>2873.8641029999999</v>
      </c>
      <c r="J111" s="132">
        <f t="shared" si="0"/>
        <v>2873.86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4"/>
        <v>2873.86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5" t="s">
        <v>79</v>
      </c>
      <c r="BK111" s="139">
        <f t="shared" si="9"/>
        <v>2873.86</v>
      </c>
      <c r="BL111" s="15" t="s">
        <v>161</v>
      </c>
      <c r="BM111" s="138" t="s">
        <v>374</v>
      </c>
    </row>
    <row r="112" spans="2:65" s="1" customFormat="1" ht="16.5" customHeight="1">
      <c r="B112" s="125"/>
      <c r="C112" s="126" t="s">
        <v>235</v>
      </c>
      <c r="D112" s="126" t="s">
        <v>156</v>
      </c>
      <c r="E112" s="127" t="s">
        <v>3206</v>
      </c>
      <c r="F112" s="128" t="s">
        <v>562</v>
      </c>
      <c r="G112" s="129" t="s">
        <v>159</v>
      </c>
      <c r="H112" s="130">
        <v>1</v>
      </c>
      <c r="I112" s="131">
        <v>961.94999999999993</v>
      </c>
      <c r="J112" s="132">
        <f t="shared" si="0"/>
        <v>961.95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"/>
        <v>0</v>
      </c>
      <c r="Q112" s="136">
        <v>0</v>
      </c>
      <c r="R112" s="136">
        <f t="shared" si="2"/>
        <v>0</v>
      </c>
      <c r="S112" s="136">
        <v>0</v>
      </c>
      <c r="T112" s="137">
        <f t="shared" si="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4"/>
        <v>961.95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5" t="s">
        <v>79</v>
      </c>
      <c r="BK112" s="139">
        <f t="shared" si="9"/>
        <v>961.95</v>
      </c>
      <c r="BL112" s="15" t="s">
        <v>161</v>
      </c>
      <c r="BM112" s="138" t="s">
        <v>382</v>
      </c>
    </row>
    <row r="113" spans="2:65" s="1" customFormat="1" ht="16.5" customHeight="1">
      <c r="B113" s="125"/>
      <c r="C113" s="126" t="s">
        <v>239</v>
      </c>
      <c r="D113" s="126" t="s">
        <v>156</v>
      </c>
      <c r="E113" s="127" t="s">
        <v>3207</v>
      </c>
      <c r="F113" s="128" t="s">
        <v>2839</v>
      </c>
      <c r="G113" s="129" t="s">
        <v>159</v>
      </c>
      <c r="H113" s="130">
        <v>1</v>
      </c>
      <c r="I113" s="131">
        <v>399.20925</v>
      </c>
      <c r="J113" s="132">
        <f t="shared" si="0"/>
        <v>399.21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4"/>
        <v>399.21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5" t="s">
        <v>79</v>
      </c>
      <c r="BK113" s="139">
        <f t="shared" si="9"/>
        <v>399.21</v>
      </c>
      <c r="BL113" s="15" t="s">
        <v>161</v>
      </c>
      <c r="BM113" s="138" t="s">
        <v>328</v>
      </c>
    </row>
    <row r="114" spans="2:65" s="1" customFormat="1" ht="16.5" customHeight="1">
      <c r="B114" s="125"/>
      <c r="C114" s="126" t="s">
        <v>243</v>
      </c>
      <c r="D114" s="126" t="s">
        <v>156</v>
      </c>
      <c r="E114" s="127" t="s">
        <v>3208</v>
      </c>
      <c r="F114" s="128" t="s">
        <v>564</v>
      </c>
      <c r="G114" s="129" t="s">
        <v>159</v>
      </c>
      <c r="H114" s="130">
        <v>1</v>
      </c>
      <c r="I114" s="131">
        <v>240.48749999999998</v>
      </c>
      <c r="J114" s="132">
        <f t="shared" si="0"/>
        <v>240.49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"/>
        <v>0</v>
      </c>
      <c r="Q114" s="136">
        <v>0</v>
      </c>
      <c r="R114" s="136">
        <f t="shared" si="2"/>
        <v>0</v>
      </c>
      <c r="S114" s="136">
        <v>0</v>
      </c>
      <c r="T114" s="137">
        <f t="shared" si="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4"/>
        <v>240.49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5" t="s">
        <v>79</v>
      </c>
      <c r="BK114" s="139">
        <f t="shared" si="9"/>
        <v>240.49</v>
      </c>
      <c r="BL114" s="15" t="s">
        <v>161</v>
      </c>
      <c r="BM114" s="138" t="s">
        <v>333</v>
      </c>
    </row>
    <row r="115" spans="2:65" s="1" customFormat="1" ht="16.5" customHeight="1">
      <c r="B115" s="125"/>
      <c r="C115" s="126" t="s">
        <v>247</v>
      </c>
      <c r="D115" s="126" t="s">
        <v>156</v>
      </c>
      <c r="E115" s="127" t="s">
        <v>3209</v>
      </c>
      <c r="F115" s="128" t="s">
        <v>2756</v>
      </c>
      <c r="G115" s="129" t="s">
        <v>159</v>
      </c>
      <c r="H115" s="130">
        <v>1</v>
      </c>
      <c r="I115" s="131">
        <v>334.7586</v>
      </c>
      <c r="J115" s="132">
        <f t="shared" si="0"/>
        <v>334.76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"/>
        <v>0</v>
      </c>
      <c r="Q115" s="136">
        <v>0</v>
      </c>
      <c r="R115" s="136">
        <f t="shared" si="2"/>
        <v>0</v>
      </c>
      <c r="S115" s="136">
        <v>0</v>
      </c>
      <c r="T115" s="137">
        <f t="shared" si="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4"/>
        <v>334.76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5" t="s">
        <v>79</v>
      </c>
      <c r="BK115" s="139">
        <f t="shared" si="9"/>
        <v>334.76</v>
      </c>
      <c r="BL115" s="15" t="s">
        <v>161</v>
      </c>
      <c r="BM115" s="138" t="s">
        <v>337</v>
      </c>
    </row>
    <row r="116" spans="2:65" s="1" customFormat="1" ht="16.5" customHeight="1">
      <c r="B116" s="125"/>
      <c r="C116" s="126" t="s">
        <v>251</v>
      </c>
      <c r="D116" s="126" t="s">
        <v>156</v>
      </c>
      <c r="E116" s="127" t="s">
        <v>3210</v>
      </c>
      <c r="F116" s="128" t="s">
        <v>566</v>
      </c>
      <c r="G116" s="129" t="s">
        <v>159</v>
      </c>
      <c r="H116" s="130">
        <v>3</v>
      </c>
      <c r="I116" s="131">
        <v>115.222371</v>
      </c>
      <c r="J116" s="132">
        <f t="shared" si="0"/>
        <v>345.67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"/>
        <v>0</v>
      </c>
      <c r="Q116" s="136">
        <v>0</v>
      </c>
      <c r="R116" s="136">
        <f t="shared" si="2"/>
        <v>0</v>
      </c>
      <c r="S116" s="136">
        <v>0</v>
      </c>
      <c r="T116" s="137">
        <f t="shared" si="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4"/>
        <v>345.67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5" t="s">
        <v>79</v>
      </c>
      <c r="BK116" s="139">
        <f t="shared" si="9"/>
        <v>345.67</v>
      </c>
      <c r="BL116" s="15" t="s">
        <v>161</v>
      </c>
      <c r="BM116" s="138" t="s">
        <v>340</v>
      </c>
    </row>
    <row r="117" spans="2:65" s="1" customFormat="1" ht="16.5" customHeight="1">
      <c r="B117" s="125"/>
      <c r="C117" s="126" t="s">
        <v>255</v>
      </c>
      <c r="D117" s="126" t="s">
        <v>156</v>
      </c>
      <c r="E117" s="127" t="s">
        <v>3211</v>
      </c>
      <c r="F117" s="128" t="s">
        <v>568</v>
      </c>
      <c r="G117" s="129" t="s">
        <v>159</v>
      </c>
      <c r="H117" s="130">
        <v>3</v>
      </c>
      <c r="I117" s="131">
        <v>2.4914504999999996</v>
      </c>
      <c r="J117" s="132">
        <f t="shared" si="0"/>
        <v>7.47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4"/>
        <v>7.47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5" t="s">
        <v>79</v>
      </c>
      <c r="BK117" s="139">
        <f t="shared" si="9"/>
        <v>7.47</v>
      </c>
      <c r="BL117" s="15" t="s">
        <v>161</v>
      </c>
      <c r="BM117" s="138" t="s">
        <v>596</v>
      </c>
    </row>
    <row r="118" spans="2:65" s="1" customFormat="1" ht="16.5" customHeight="1">
      <c r="B118" s="125"/>
      <c r="C118" s="126" t="s">
        <v>259</v>
      </c>
      <c r="D118" s="126" t="s">
        <v>156</v>
      </c>
      <c r="E118" s="127" t="s">
        <v>3212</v>
      </c>
      <c r="F118" s="128" t="s">
        <v>570</v>
      </c>
      <c r="G118" s="129" t="s">
        <v>159</v>
      </c>
      <c r="H118" s="130">
        <v>1</v>
      </c>
      <c r="I118" s="131">
        <v>600.88206749999995</v>
      </c>
      <c r="J118" s="132">
        <f t="shared" si="0"/>
        <v>600.88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"/>
        <v>0</v>
      </c>
      <c r="Q118" s="136">
        <v>0</v>
      </c>
      <c r="R118" s="136">
        <f t="shared" si="2"/>
        <v>0</v>
      </c>
      <c r="S118" s="136">
        <v>0</v>
      </c>
      <c r="T118" s="137">
        <f t="shared" si="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4"/>
        <v>600.88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5" t="s">
        <v>79</v>
      </c>
      <c r="BK118" s="139">
        <f t="shared" si="9"/>
        <v>600.88</v>
      </c>
      <c r="BL118" s="15" t="s">
        <v>161</v>
      </c>
      <c r="BM118" s="138" t="s">
        <v>602</v>
      </c>
    </row>
    <row r="119" spans="2:65" s="1" customFormat="1" ht="16.5" customHeight="1">
      <c r="B119" s="125"/>
      <c r="C119" s="126" t="s">
        <v>263</v>
      </c>
      <c r="D119" s="126" t="s">
        <v>156</v>
      </c>
      <c r="E119" s="127" t="s">
        <v>3213</v>
      </c>
      <c r="F119" s="128" t="s">
        <v>2580</v>
      </c>
      <c r="G119" s="129" t="s">
        <v>159</v>
      </c>
      <c r="H119" s="130">
        <v>1</v>
      </c>
      <c r="I119" s="131">
        <v>3271.9190130000002</v>
      </c>
      <c r="J119" s="132">
        <f t="shared" si="0"/>
        <v>3271.92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4"/>
        <v>3271.92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5" t="s">
        <v>79</v>
      </c>
      <c r="BK119" s="139">
        <f t="shared" si="9"/>
        <v>3271.92</v>
      </c>
      <c r="BL119" s="15" t="s">
        <v>161</v>
      </c>
      <c r="BM119" s="138" t="s">
        <v>609</v>
      </c>
    </row>
    <row r="120" spans="2:65" s="1" customFormat="1" ht="16.5" customHeight="1">
      <c r="B120" s="125"/>
      <c r="C120" s="126" t="s">
        <v>267</v>
      </c>
      <c r="D120" s="126" t="s">
        <v>156</v>
      </c>
      <c r="E120" s="127" t="s">
        <v>3214</v>
      </c>
      <c r="F120" s="128" t="s">
        <v>588</v>
      </c>
      <c r="G120" s="129" t="s">
        <v>159</v>
      </c>
      <c r="H120" s="130">
        <v>8</v>
      </c>
      <c r="I120" s="131">
        <v>237.92871299999999</v>
      </c>
      <c r="J120" s="132">
        <f t="shared" si="0"/>
        <v>1903.43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"/>
        <v>0</v>
      </c>
      <c r="Q120" s="136">
        <v>0</v>
      </c>
      <c r="R120" s="136">
        <f t="shared" si="2"/>
        <v>0</v>
      </c>
      <c r="S120" s="136">
        <v>0</v>
      </c>
      <c r="T120" s="137">
        <f t="shared" si="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4"/>
        <v>1903.43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5" t="s">
        <v>79</v>
      </c>
      <c r="BK120" s="139">
        <f t="shared" si="9"/>
        <v>1903.43</v>
      </c>
      <c r="BL120" s="15" t="s">
        <v>161</v>
      </c>
      <c r="BM120" s="138" t="s">
        <v>616</v>
      </c>
    </row>
    <row r="121" spans="2:65" s="1" customFormat="1" ht="16.5" customHeight="1">
      <c r="B121" s="125"/>
      <c r="C121" s="126" t="s">
        <v>271</v>
      </c>
      <c r="D121" s="126" t="s">
        <v>156</v>
      </c>
      <c r="E121" s="127" t="s">
        <v>3215</v>
      </c>
      <c r="F121" s="128" t="s">
        <v>2763</v>
      </c>
      <c r="G121" s="129" t="s">
        <v>159</v>
      </c>
      <c r="H121" s="130">
        <v>23</v>
      </c>
      <c r="I121" s="131">
        <v>249.19314750000001</v>
      </c>
      <c r="J121" s="132">
        <f t="shared" si="0"/>
        <v>5731.44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4"/>
        <v>5731.44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5" t="s">
        <v>79</v>
      </c>
      <c r="BK121" s="139">
        <f t="shared" si="9"/>
        <v>5731.44</v>
      </c>
      <c r="BL121" s="15" t="s">
        <v>161</v>
      </c>
      <c r="BM121" s="138" t="s">
        <v>624</v>
      </c>
    </row>
    <row r="122" spans="2:65" s="1" customFormat="1" ht="16.5" customHeight="1">
      <c r="B122" s="125"/>
      <c r="C122" s="126" t="s">
        <v>275</v>
      </c>
      <c r="D122" s="126" t="s">
        <v>156</v>
      </c>
      <c r="E122" s="127" t="s">
        <v>3216</v>
      </c>
      <c r="F122" s="128" t="s">
        <v>591</v>
      </c>
      <c r="G122" s="129" t="s">
        <v>159</v>
      </c>
      <c r="H122" s="130">
        <v>5</v>
      </c>
      <c r="I122" s="131">
        <v>335.72055</v>
      </c>
      <c r="J122" s="132">
        <f t="shared" si="0"/>
        <v>1678.6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"/>
        <v>0</v>
      </c>
      <c r="Q122" s="136">
        <v>0</v>
      </c>
      <c r="R122" s="136">
        <f t="shared" si="2"/>
        <v>0</v>
      </c>
      <c r="S122" s="136">
        <v>0</v>
      </c>
      <c r="T122" s="137">
        <f t="shared" si="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4"/>
        <v>1678.6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5" t="s">
        <v>79</v>
      </c>
      <c r="BK122" s="139">
        <f t="shared" si="9"/>
        <v>1678.6</v>
      </c>
      <c r="BL122" s="15" t="s">
        <v>161</v>
      </c>
      <c r="BM122" s="138" t="s">
        <v>348</v>
      </c>
    </row>
    <row r="123" spans="2:65" s="1" customFormat="1" ht="16.5" customHeight="1">
      <c r="B123" s="125"/>
      <c r="C123" s="126" t="s">
        <v>279</v>
      </c>
      <c r="D123" s="126" t="s">
        <v>156</v>
      </c>
      <c r="E123" s="127" t="s">
        <v>3217</v>
      </c>
      <c r="F123" s="128" t="s">
        <v>598</v>
      </c>
      <c r="G123" s="129" t="s">
        <v>159</v>
      </c>
      <c r="H123" s="130">
        <v>1</v>
      </c>
      <c r="I123" s="131">
        <v>226.44302999999999</v>
      </c>
      <c r="J123" s="132">
        <f t="shared" si="0"/>
        <v>226.44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"/>
        <v>0</v>
      </c>
      <c r="Q123" s="136">
        <v>0</v>
      </c>
      <c r="R123" s="136">
        <f t="shared" si="2"/>
        <v>0</v>
      </c>
      <c r="S123" s="136">
        <v>0</v>
      </c>
      <c r="T123" s="137">
        <f t="shared" si="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4"/>
        <v>226.44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5" t="s">
        <v>79</v>
      </c>
      <c r="BK123" s="139">
        <f t="shared" si="9"/>
        <v>226.44</v>
      </c>
      <c r="BL123" s="15" t="s">
        <v>161</v>
      </c>
      <c r="BM123" s="138" t="s">
        <v>639</v>
      </c>
    </row>
    <row r="124" spans="2:65" s="1" customFormat="1" ht="16.5" customHeight="1">
      <c r="B124" s="125"/>
      <c r="C124" s="126" t="s">
        <v>283</v>
      </c>
      <c r="D124" s="126" t="s">
        <v>156</v>
      </c>
      <c r="E124" s="127" t="s">
        <v>3218</v>
      </c>
      <c r="F124" s="128" t="s">
        <v>2767</v>
      </c>
      <c r="G124" s="129" t="s">
        <v>159</v>
      </c>
      <c r="H124" s="130">
        <v>1</v>
      </c>
      <c r="I124" s="131">
        <v>72.146249999999995</v>
      </c>
      <c r="J124" s="132">
        <f t="shared" si="0"/>
        <v>72.150000000000006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4"/>
        <v>72.150000000000006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5" t="s">
        <v>79</v>
      </c>
      <c r="BK124" s="139">
        <f t="shared" si="9"/>
        <v>72.150000000000006</v>
      </c>
      <c r="BL124" s="15" t="s">
        <v>161</v>
      </c>
      <c r="BM124" s="138" t="s">
        <v>545</v>
      </c>
    </row>
    <row r="125" spans="2:65" s="1" customFormat="1" ht="16.5" customHeight="1">
      <c r="B125" s="125"/>
      <c r="C125" s="126" t="s">
        <v>287</v>
      </c>
      <c r="D125" s="126" t="s">
        <v>156</v>
      </c>
      <c r="E125" s="127" t="s">
        <v>3219</v>
      </c>
      <c r="F125" s="128" t="s">
        <v>604</v>
      </c>
      <c r="G125" s="129" t="s">
        <v>159</v>
      </c>
      <c r="H125" s="130">
        <v>4</v>
      </c>
      <c r="I125" s="131">
        <v>82.400636999999989</v>
      </c>
      <c r="J125" s="132">
        <f t="shared" si="0"/>
        <v>329.6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4"/>
        <v>329.6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5" t="s">
        <v>79</v>
      </c>
      <c r="BK125" s="139">
        <f t="shared" si="9"/>
        <v>329.6</v>
      </c>
      <c r="BL125" s="15" t="s">
        <v>161</v>
      </c>
      <c r="BM125" s="138" t="s">
        <v>548</v>
      </c>
    </row>
    <row r="126" spans="2:65" s="1" customFormat="1" ht="16.5" customHeight="1">
      <c r="B126" s="125"/>
      <c r="C126" s="126" t="s">
        <v>291</v>
      </c>
      <c r="D126" s="126" t="s">
        <v>156</v>
      </c>
      <c r="E126" s="127" t="s">
        <v>3220</v>
      </c>
      <c r="F126" s="128" t="s">
        <v>611</v>
      </c>
      <c r="G126" s="129" t="s">
        <v>159</v>
      </c>
      <c r="H126" s="130">
        <v>8</v>
      </c>
      <c r="I126" s="131">
        <v>82.400636999999989</v>
      </c>
      <c r="J126" s="132">
        <f t="shared" si="0"/>
        <v>659.21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4"/>
        <v>659.21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5" t="s">
        <v>79</v>
      </c>
      <c r="BK126" s="139">
        <f t="shared" si="9"/>
        <v>659.21</v>
      </c>
      <c r="BL126" s="15" t="s">
        <v>161</v>
      </c>
      <c r="BM126" s="138" t="s">
        <v>551</v>
      </c>
    </row>
    <row r="127" spans="2:65" s="1" customFormat="1" ht="16.5" customHeight="1">
      <c r="B127" s="125"/>
      <c r="C127" s="126" t="s">
        <v>295</v>
      </c>
      <c r="D127" s="126" t="s">
        <v>156</v>
      </c>
      <c r="E127" s="127" t="s">
        <v>3221</v>
      </c>
      <c r="F127" s="128" t="s">
        <v>614</v>
      </c>
      <c r="G127" s="129" t="s">
        <v>159</v>
      </c>
      <c r="H127" s="130">
        <v>8</v>
      </c>
      <c r="I127" s="131">
        <v>284.35242</v>
      </c>
      <c r="J127" s="132">
        <f t="shared" ref="J127:J146" si="10">ROUND(I127*H127,2)</f>
        <v>2274.8200000000002</v>
      </c>
      <c r="K127" s="128" t="s">
        <v>3</v>
      </c>
      <c r="L127" s="133"/>
      <c r="M127" s="134" t="s">
        <v>3</v>
      </c>
      <c r="N127" s="135" t="s">
        <v>42</v>
      </c>
      <c r="P127" s="136">
        <f t="shared" ref="P127:P146" si="11">O127*H127</f>
        <v>0</v>
      </c>
      <c r="Q127" s="136">
        <v>0</v>
      </c>
      <c r="R127" s="136">
        <f t="shared" ref="R127:R146" si="12">Q127*H127</f>
        <v>0</v>
      </c>
      <c r="S127" s="136">
        <v>0</v>
      </c>
      <c r="T127" s="137">
        <f t="shared" ref="T127:T146" si="13">S127*H127</f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ref="BE127:BE146" si="14">IF(N127="základní",J127,0)</f>
        <v>2274.8200000000002</v>
      </c>
      <c r="BF127" s="139">
        <f t="shared" ref="BF127:BF146" si="15">IF(N127="snížená",J127,0)</f>
        <v>0</v>
      </c>
      <c r="BG127" s="139">
        <f t="shared" ref="BG127:BG146" si="16">IF(N127="zákl. přenesená",J127,0)</f>
        <v>0</v>
      </c>
      <c r="BH127" s="139">
        <f t="shared" ref="BH127:BH146" si="17">IF(N127="sníž. přenesená",J127,0)</f>
        <v>0</v>
      </c>
      <c r="BI127" s="139">
        <f t="shared" ref="BI127:BI146" si="18">IF(N127="nulová",J127,0)</f>
        <v>0</v>
      </c>
      <c r="BJ127" s="15" t="s">
        <v>79</v>
      </c>
      <c r="BK127" s="139">
        <f t="shared" ref="BK127:BK146" si="19">ROUND(I127*H127,2)</f>
        <v>2274.8200000000002</v>
      </c>
      <c r="BL127" s="15" t="s">
        <v>161</v>
      </c>
      <c r="BM127" s="138" t="s">
        <v>554</v>
      </c>
    </row>
    <row r="128" spans="2:65" s="1" customFormat="1" ht="16.5" customHeight="1">
      <c r="B128" s="125"/>
      <c r="C128" s="126" t="s">
        <v>299</v>
      </c>
      <c r="D128" s="126" t="s">
        <v>156</v>
      </c>
      <c r="E128" s="127" t="s">
        <v>3222</v>
      </c>
      <c r="F128" s="128" t="s">
        <v>618</v>
      </c>
      <c r="G128" s="129" t="s">
        <v>159</v>
      </c>
      <c r="H128" s="130">
        <v>21</v>
      </c>
      <c r="I128" s="131">
        <v>34.245420000000003</v>
      </c>
      <c r="J128" s="132">
        <f t="shared" si="10"/>
        <v>719.15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719.15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719.15</v>
      </c>
      <c r="BL128" s="15" t="s">
        <v>161</v>
      </c>
      <c r="BM128" s="138" t="s">
        <v>557</v>
      </c>
    </row>
    <row r="129" spans="2:65" s="1" customFormat="1" ht="16.5" customHeight="1">
      <c r="B129" s="125"/>
      <c r="C129" s="126" t="s">
        <v>305</v>
      </c>
      <c r="D129" s="126" t="s">
        <v>156</v>
      </c>
      <c r="E129" s="127" t="s">
        <v>3223</v>
      </c>
      <c r="F129" s="128" t="s">
        <v>2773</v>
      </c>
      <c r="G129" s="129" t="s">
        <v>159</v>
      </c>
      <c r="H129" s="130">
        <v>14</v>
      </c>
      <c r="I129" s="131">
        <v>86.335012499999991</v>
      </c>
      <c r="J129" s="132">
        <f t="shared" si="10"/>
        <v>1208.69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1208.69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1208.69</v>
      </c>
      <c r="BL129" s="15" t="s">
        <v>161</v>
      </c>
      <c r="BM129" s="138" t="s">
        <v>352</v>
      </c>
    </row>
    <row r="130" spans="2:65" s="1" customFormat="1" ht="16.5" customHeight="1">
      <c r="B130" s="125"/>
      <c r="C130" s="126" t="s">
        <v>308</v>
      </c>
      <c r="D130" s="126" t="s">
        <v>156</v>
      </c>
      <c r="E130" s="127" t="s">
        <v>3224</v>
      </c>
      <c r="F130" s="128" t="s">
        <v>630</v>
      </c>
      <c r="G130" s="129" t="s">
        <v>159</v>
      </c>
      <c r="H130" s="130">
        <v>17</v>
      </c>
      <c r="I130" s="131">
        <v>211.917585</v>
      </c>
      <c r="J130" s="132">
        <f t="shared" si="10"/>
        <v>3602.6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3602.6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3602.6</v>
      </c>
      <c r="BL130" s="15" t="s">
        <v>161</v>
      </c>
      <c r="BM130" s="138" t="s">
        <v>356</v>
      </c>
    </row>
    <row r="131" spans="2:65" s="1" customFormat="1" ht="16.5" customHeight="1">
      <c r="B131" s="125"/>
      <c r="C131" s="126" t="s">
        <v>311</v>
      </c>
      <c r="D131" s="126" t="s">
        <v>156</v>
      </c>
      <c r="E131" s="127" t="s">
        <v>3225</v>
      </c>
      <c r="F131" s="128" t="s">
        <v>637</v>
      </c>
      <c r="G131" s="129" t="s">
        <v>159</v>
      </c>
      <c r="H131" s="130">
        <v>20</v>
      </c>
      <c r="I131" s="131">
        <v>15.679785000000001</v>
      </c>
      <c r="J131" s="132">
        <f t="shared" si="10"/>
        <v>313.60000000000002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313.60000000000002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313.60000000000002</v>
      </c>
      <c r="BL131" s="15" t="s">
        <v>161</v>
      </c>
      <c r="BM131" s="138" t="s">
        <v>361</v>
      </c>
    </row>
    <row r="132" spans="2:65" s="1" customFormat="1" ht="16.5" customHeight="1">
      <c r="B132" s="125"/>
      <c r="C132" s="126" t="s">
        <v>314</v>
      </c>
      <c r="D132" s="126" t="s">
        <v>156</v>
      </c>
      <c r="E132" s="127" t="s">
        <v>3226</v>
      </c>
      <c r="F132" s="128" t="s">
        <v>641</v>
      </c>
      <c r="G132" s="129" t="s">
        <v>159</v>
      </c>
      <c r="H132" s="130">
        <v>20</v>
      </c>
      <c r="I132" s="131">
        <v>14.852507999999998</v>
      </c>
      <c r="J132" s="132">
        <f t="shared" si="10"/>
        <v>297.05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297.05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297.05</v>
      </c>
      <c r="BL132" s="15" t="s">
        <v>161</v>
      </c>
      <c r="BM132" s="138" t="s">
        <v>365</v>
      </c>
    </row>
    <row r="133" spans="2:65" s="1" customFormat="1" ht="16.5" customHeight="1">
      <c r="B133" s="125"/>
      <c r="C133" s="126" t="s">
        <v>317</v>
      </c>
      <c r="D133" s="126" t="s">
        <v>156</v>
      </c>
      <c r="E133" s="127" t="s">
        <v>3227</v>
      </c>
      <c r="F133" s="128" t="s">
        <v>2029</v>
      </c>
      <c r="G133" s="129" t="s">
        <v>159</v>
      </c>
      <c r="H133" s="130">
        <v>9</v>
      </c>
      <c r="I133" s="131">
        <v>24.472007999999999</v>
      </c>
      <c r="J133" s="132">
        <f t="shared" si="10"/>
        <v>220.25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220.25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220.25</v>
      </c>
      <c r="BL133" s="15" t="s">
        <v>161</v>
      </c>
      <c r="BM133" s="138" t="s">
        <v>578</v>
      </c>
    </row>
    <row r="134" spans="2:65" s="1" customFormat="1" ht="16.5" customHeight="1">
      <c r="B134" s="125"/>
      <c r="C134" s="126" t="s">
        <v>320</v>
      </c>
      <c r="D134" s="126" t="s">
        <v>156</v>
      </c>
      <c r="E134" s="127" t="s">
        <v>3228</v>
      </c>
      <c r="F134" s="128" t="s">
        <v>2779</v>
      </c>
      <c r="G134" s="129" t="s">
        <v>159</v>
      </c>
      <c r="H134" s="130">
        <v>3</v>
      </c>
      <c r="I134" s="131">
        <v>24.472007999999999</v>
      </c>
      <c r="J134" s="132">
        <f t="shared" si="10"/>
        <v>73.42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73.42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73.42</v>
      </c>
      <c r="BL134" s="15" t="s">
        <v>161</v>
      </c>
      <c r="BM134" s="138" t="s">
        <v>582</v>
      </c>
    </row>
    <row r="135" spans="2:65" s="1" customFormat="1" ht="16.5" customHeight="1">
      <c r="B135" s="125"/>
      <c r="C135" s="126" t="s">
        <v>326</v>
      </c>
      <c r="D135" s="126" t="s">
        <v>156</v>
      </c>
      <c r="E135" s="127" t="s">
        <v>3229</v>
      </c>
      <c r="F135" s="128" t="s">
        <v>2031</v>
      </c>
      <c r="G135" s="129" t="s">
        <v>159</v>
      </c>
      <c r="H135" s="130">
        <v>3</v>
      </c>
      <c r="I135" s="131">
        <v>99.369434999999996</v>
      </c>
      <c r="J135" s="132">
        <f t="shared" si="10"/>
        <v>298.11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298.11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298.11</v>
      </c>
      <c r="BL135" s="15" t="s">
        <v>161</v>
      </c>
      <c r="BM135" s="138" t="s">
        <v>585</v>
      </c>
    </row>
    <row r="136" spans="2:65" s="1" customFormat="1" ht="16.5" customHeight="1">
      <c r="B136" s="125"/>
      <c r="C136" s="126" t="s">
        <v>323</v>
      </c>
      <c r="D136" s="126" t="s">
        <v>156</v>
      </c>
      <c r="E136" s="127" t="s">
        <v>3230</v>
      </c>
      <c r="F136" s="128" t="s">
        <v>662</v>
      </c>
      <c r="G136" s="129" t="s">
        <v>159</v>
      </c>
      <c r="H136" s="130">
        <v>3</v>
      </c>
      <c r="I136" s="131">
        <v>16.333911000000001</v>
      </c>
      <c r="J136" s="132">
        <f t="shared" si="10"/>
        <v>49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49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49</v>
      </c>
      <c r="BL136" s="15" t="s">
        <v>161</v>
      </c>
      <c r="BM136" s="138" t="s">
        <v>589</v>
      </c>
    </row>
    <row r="137" spans="2:65" s="1" customFormat="1" ht="16.5" customHeight="1">
      <c r="B137" s="125"/>
      <c r="C137" s="126" t="s">
        <v>334</v>
      </c>
      <c r="D137" s="126" t="s">
        <v>156</v>
      </c>
      <c r="E137" s="127" t="s">
        <v>3231</v>
      </c>
      <c r="F137" s="128" t="s">
        <v>2783</v>
      </c>
      <c r="G137" s="129" t="s">
        <v>159</v>
      </c>
      <c r="H137" s="130">
        <v>1</v>
      </c>
      <c r="I137" s="131">
        <v>16.333911000000001</v>
      </c>
      <c r="J137" s="132">
        <f t="shared" si="10"/>
        <v>16.329999999999998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16.329999999999998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16.329999999999998</v>
      </c>
      <c r="BL137" s="15" t="s">
        <v>161</v>
      </c>
      <c r="BM137" s="138" t="s">
        <v>592</v>
      </c>
    </row>
    <row r="138" spans="2:65" s="1" customFormat="1" ht="16.5" customHeight="1">
      <c r="B138" s="125"/>
      <c r="C138" s="126" t="s">
        <v>338</v>
      </c>
      <c r="D138" s="126" t="s">
        <v>156</v>
      </c>
      <c r="E138" s="127" t="s">
        <v>3232</v>
      </c>
      <c r="F138" s="128" t="s">
        <v>666</v>
      </c>
      <c r="G138" s="129" t="s">
        <v>159</v>
      </c>
      <c r="H138" s="130">
        <v>1</v>
      </c>
      <c r="I138" s="131">
        <v>62.680661999999998</v>
      </c>
      <c r="J138" s="132">
        <f t="shared" si="10"/>
        <v>62.68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14"/>
        <v>62.68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5" t="s">
        <v>79</v>
      </c>
      <c r="BK138" s="139">
        <f t="shared" si="19"/>
        <v>62.68</v>
      </c>
      <c r="BL138" s="15" t="s">
        <v>161</v>
      </c>
      <c r="BM138" s="138" t="s">
        <v>377</v>
      </c>
    </row>
    <row r="139" spans="2:65" s="1" customFormat="1" ht="16.5" customHeight="1">
      <c r="B139" s="125"/>
      <c r="C139" s="126" t="s">
        <v>343</v>
      </c>
      <c r="D139" s="126" t="s">
        <v>156</v>
      </c>
      <c r="E139" s="127" t="s">
        <v>3233</v>
      </c>
      <c r="F139" s="128" t="s">
        <v>669</v>
      </c>
      <c r="G139" s="129" t="s">
        <v>159</v>
      </c>
      <c r="H139" s="130">
        <v>15</v>
      </c>
      <c r="I139" s="131">
        <v>16.333911000000001</v>
      </c>
      <c r="J139" s="132">
        <f t="shared" si="10"/>
        <v>245.01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14"/>
        <v>245.01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5" t="s">
        <v>79</v>
      </c>
      <c r="BK139" s="139">
        <f t="shared" si="19"/>
        <v>245.01</v>
      </c>
      <c r="BL139" s="15" t="s">
        <v>161</v>
      </c>
      <c r="BM139" s="138" t="s">
        <v>385</v>
      </c>
    </row>
    <row r="140" spans="2:65" s="1" customFormat="1" ht="16.5" customHeight="1">
      <c r="B140" s="125"/>
      <c r="C140" s="126" t="s">
        <v>349</v>
      </c>
      <c r="D140" s="126" t="s">
        <v>156</v>
      </c>
      <c r="E140" s="127" t="s">
        <v>3234</v>
      </c>
      <c r="F140" s="128" t="s">
        <v>676</v>
      </c>
      <c r="G140" s="129" t="s">
        <v>159</v>
      </c>
      <c r="H140" s="130">
        <v>5</v>
      </c>
      <c r="I140" s="131">
        <v>62.680661999999998</v>
      </c>
      <c r="J140" s="132">
        <f t="shared" si="10"/>
        <v>313.39999999999998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14"/>
        <v>313.39999999999998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5" t="s">
        <v>79</v>
      </c>
      <c r="BK140" s="139">
        <f t="shared" si="19"/>
        <v>313.39999999999998</v>
      </c>
      <c r="BL140" s="15" t="s">
        <v>161</v>
      </c>
      <c r="BM140" s="138" t="s">
        <v>605</v>
      </c>
    </row>
    <row r="141" spans="2:65" s="1" customFormat="1" ht="16.5" customHeight="1">
      <c r="B141" s="125"/>
      <c r="C141" s="126" t="s">
        <v>353</v>
      </c>
      <c r="D141" s="126" t="s">
        <v>156</v>
      </c>
      <c r="E141" s="127" t="s">
        <v>3235</v>
      </c>
      <c r="F141" s="128" t="s">
        <v>680</v>
      </c>
      <c r="G141" s="129" t="s">
        <v>159</v>
      </c>
      <c r="H141" s="130">
        <v>51</v>
      </c>
      <c r="I141" s="131">
        <v>16.333911000000001</v>
      </c>
      <c r="J141" s="132">
        <f t="shared" si="10"/>
        <v>833.03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14"/>
        <v>833.03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5" t="s">
        <v>79</v>
      </c>
      <c r="BK141" s="139">
        <f t="shared" si="19"/>
        <v>833.03</v>
      </c>
      <c r="BL141" s="15" t="s">
        <v>161</v>
      </c>
      <c r="BM141" s="138" t="s">
        <v>392</v>
      </c>
    </row>
    <row r="142" spans="2:65" s="1" customFormat="1" ht="16.5" customHeight="1">
      <c r="B142" s="125"/>
      <c r="C142" s="126" t="s">
        <v>357</v>
      </c>
      <c r="D142" s="126" t="s">
        <v>156</v>
      </c>
      <c r="E142" s="127" t="s">
        <v>3236</v>
      </c>
      <c r="F142" s="128" t="s">
        <v>683</v>
      </c>
      <c r="G142" s="129" t="s">
        <v>159</v>
      </c>
      <c r="H142" s="130">
        <v>2</v>
      </c>
      <c r="I142" s="131">
        <v>16.333911000000001</v>
      </c>
      <c r="J142" s="132">
        <f t="shared" si="10"/>
        <v>32.67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14"/>
        <v>32.67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5" t="s">
        <v>79</v>
      </c>
      <c r="BK142" s="139">
        <f t="shared" si="19"/>
        <v>32.67</v>
      </c>
      <c r="BL142" s="15" t="s">
        <v>161</v>
      </c>
      <c r="BM142" s="138" t="s">
        <v>396</v>
      </c>
    </row>
    <row r="143" spans="2:65" s="1" customFormat="1" ht="16.5" customHeight="1">
      <c r="B143" s="125"/>
      <c r="C143" s="126" t="s">
        <v>362</v>
      </c>
      <c r="D143" s="126" t="s">
        <v>156</v>
      </c>
      <c r="E143" s="127" t="s">
        <v>3237</v>
      </c>
      <c r="F143" s="128" t="s">
        <v>687</v>
      </c>
      <c r="G143" s="129" t="s">
        <v>159</v>
      </c>
      <c r="H143" s="130">
        <v>6</v>
      </c>
      <c r="I143" s="131">
        <v>62.680661999999998</v>
      </c>
      <c r="J143" s="132">
        <f t="shared" si="10"/>
        <v>376.08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14"/>
        <v>376.08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5" t="s">
        <v>79</v>
      </c>
      <c r="BK143" s="139">
        <f t="shared" si="19"/>
        <v>376.08</v>
      </c>
      <c r="BL143" s="15" t="s">
        <v>161</v>
      </c>
      <c r="BM143" s="138" t="s">
        <v>615</v>
      </c>
    </row>
    <row r="144" spans="2:65" s="1" customFormat="1" ht="16.5" customHeight="1">
      <c r="B144" s="125"/>
      <c r="C144" s="126" t="s">
        <v>366</v>
      </c>
      <c r="D144" s="126" t="s">
        <v>156</v>
      </c>
      <c r="E144" s="127" t="s">
        <v>3238</v>
      </c>
      <c r="F144" s="128" t="s">
        <v>2791</v>
      </c>
      <c r="G144" s="129" t="s">
        <v>159</v>
      </c>
      <c r="H144" s="130">
        <v>1</v>
      </c>
      <c r="I144" s="131">
        <v>34.024171499999994</v>
      </c>
      <c r="J144" s="132">
        <f t="shared" si="10"/>
        <v>34.020000000000003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14"/>
        <v>34.020000000000003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5" t="s">
        <v>79</v>
      </c>
      <c r="BK144" s="139">
        <f t="shared" si="19"/>
        <v>34.020000000000003</v>
      </c>
      <c r="BL144" s="15" t="s">
        <v>161</v>
      </c>
      <c r="BM144" s="138" t="s">
        <v>619</v>
      </c>
    </row>
    <row r="145" spans="2:65" s="1" customFormat="1" ht="16.5" customHeight="1">
      <c r="B145" s="125"/>
      <c r="C145" s="126" t="s">
        <v>370</v>
      </c>
      <c r="D145" s="126" t="s">
        <v>156</v>
      </c>
      <c r="E145" s="127" t="s">
        <v>3239</v>
      </c>
      <c r="F145" s="128" t="s">
        <v>2793</v>
      </c>
      <c r="G145" s="129" t="s">
        <v>159</v>
      </c>
      <c r="H145" s="130">
        <v>1</v>
      </c>
      <c r="I145" s="131">
        <v>34.024171499999994</v>
      </c>
      <c r="J145" s="132">
        <f t="shared" si="10"/>
        <v>34.020000000000003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14"/>
        <v>34.020000000000003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5" t="s">
        <v>79</v>
      </c>
      <c r="BK145" s="139">
        <f t="shared" si="19"/>
        <v>34.020000000000003</v>
      </c>
      <c r="BL145" s="15" t="s">
        <v>161</v>
      </c>
      <c r="BM145" s="138" t="s">
        <v>623</v>
      </c>
    </row>
    <row r="146" spans="2:65" s="1" customFormat="1" ht="16.5" customHeight="1">
      <c r="B146" s="125"/>
      <c r="C146" s="126" t="s">
        <v>374</v>
      </c>
      <c r="D146" s="126" t="s">
        <v>156</v>
      </c>
      <c r="E146" s="127" t="s">
        <v>3240</v>
      </c>
      <c r="F146" s="128" t="s">
        <v>163</v>
      </c>
      <c r="G146" s="129" t="s">
        <v>164</v>
      </c>
      <c r="H146" s="130">
        <v>1</v>
      </c>
      <c r="I146" s="131">
        <v>63103.92</v>
      </c>
      <c r="J146" s="132">
        <f t="shared" si="10"/>
        <v>63103.92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14"/>
        <v>63103.92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5" t="s">
        <v>79</v>
      </c>
      <c r="BK146" s="139">
        <f t="shared" si="19"/>
        <v>63103.92</v>
      </c>
      <c r="BL146" s="15" t="s">
        <v>161</v>
      </c>
      <c r="BM146" s="138" t="s">
        <v>627</v>
      </c>
    </row>
    <row r="147" spans="2:65" s="11" customFormat="1" ht="22.9" customHeight="1">
      <c r="B147" s="113"/>
      <c r="D147" s="114" t="s">
        <v>70</v>
      </c>
      <c r="E147" s="123" t="s">
        <v>711</v>
      </c>
      <c r="F147" s="123" t="s">
        <v>2795</v>
      </c>
      <c r="I147" s="116"/>
      <c r="J147" s="124">
        <f>BK147</f>
        <v>244436.33999999997</v>
      </c>
      <c r="L147" s="113"/>
      <c r="M147" s="118"/>
      <c r="P147" s="119">
        <f>SUM(P148:P158)</f>
        <v>0</v>
      </c>
      <c r="R147" s="119">
        <f>SUM(R148:R158)</f>
        <v>0</v>
      </c>
      <c r="T147" s="120">
        <f>SUM(T148:T158)</f>
        <v>0</v>
      </c>
      <c r="AR147" s="114" t="s">
        <v>79</v>
      </c>
      <c r="AT147" s="121" t="s">
        <v>70</v>
      </c>
      <c r="AU147" s="121" t="s">
        <v>79</v>
      </c>
      <c r="AY147" s="114" t="s">
        <v>153</v>
      </c>
      <c r="BK147" s="122">
        <f>SUM(BK148:BK158)</f>
        <v>244436.33999999997</v>
      </c>
    </row>
    <row r="148" spans="2:65" s="1" customFormat="1" ht="16.5" customHeight="1">
      <c r="B148" s="125"/>
      <c r="C148" s="126" t="s">
        <v>378</v>
      </c>
      <c r="D148" s="126" t="s">
        <v>156</v>
      </c>
      <c r="E148" s="127" t="s">
        <v>3241</v>
      </c>
      <c r="F148" s="128" t="s">
        <v>2613</v>
      </c>
      <c r="G148" s="129" t="s">
        <v>159</v>
      </c>
      <c r="H148" s="130">
        <v>1</v>
      </c>
      <c r="I148" s="131">
        <v>12335.373435</v>
      </c>
      <c r="J148" s="132">
        <f t="shared" ref="J148:J158" si="20">ROUND(I148*H148,2)</f>
        <v>12335.37</v>
      </c>
      <c r="K148" s="128" t="s">
        <v>3</v>
      </c>
      <c r="L148" s="133"/>
      <c r="M148" s="134" t="s">
        <v>3</v>
      </c>
      <c r="N148" s="135" t="s">
        <v>42</v>
      </c>
      <c r="P148" s="136">
        <f t="shared" ref="P148:P158" si="21">O148*H148</f>
        <v>0</v>
      </c>
      <c r="Q148" s="136">
        <v>0</v>
      </c>
      <c r="R148" s="136">
        <f t="shared" ref="R148:R158" si="22">Q148*H148</f>
        <v>0</v>
      </c>
      <c r="S148" s="136">
        <v>0</v>
      </c>
      <c r="T148" s="137">
        <f t="shared" ref="T148:T158" si="23">S148*H148</f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ref="BE148:BE158" si="24">IF(N148="základní",J148,0)</f>
        <v>12335.37</v>
      </c>
      <c r="BF148" s="139">
        <f t="shared" ref="BF148:BF158" si="25">IF(N148="snížená",J148,0)</f>
        <v>0</v>
      </c>
      <c r="BG148" s="139">
        <f t="shared" ref="BG148:BG158" si="26">IF(N148="zákl. přenesená",J148,0)</f>
        <v>0</v>
      </c>
      <c r="BH148" s="139">
        <f t="shared" ref="BH148:BH158" si="27">IF(N148="sníž. přenesená",J148,0)</f>
        <v>0</v>
      </c>
      <c r="BI148" s="139">
        <f t="shared" ref="BI148:BI158" si="28">IF(N148="nulová",J148,0)</f>
        <v>0</v>
      </c>
      <c r="BJ148" s="15" t="s">
        <v>79</v>
      </c>
      <c r="BK148" s="139">
        <f t="shared" ref="BK148:BK158" si="29">ROUND(I148*H148,2)</f>
        <v>12335.37</v>
      </c>
      <c r="BL148" s="15" t="s">
        <v>161</v>
      </c>
      <c r="BM148" s="138" t="s">
        <v>631</v>
      </c>
    </row>
    <row r="149" spans="2:65" s="1" customFormat="1" ht="16.5" customHeight="1">
      <c r="B149" s="125"/>
      <c r="C149" s="126" t="s">
        <v>382</v>
      </c>
      <c r="D149" s="126" t="s">
        <v>156</v>
      </c>
      <c r="E149" s="127" t="s">
        <v>3242</v>
      </c>
      <c r="F149" s="128" t="s">
        <v>2615</v>
      </c>
      <c r="G149" s="129" t="s">
        <v>2616</v>
      </c>
      <c r="H149" s="130">
        <v>1</v>
      </c>
      <c r="I149" s="131">
        <v>1928.70975</v>
      </c>
      <c r="J149" s="132">
        <f t="shared" si="20"/>
        <v>1928.71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1928.71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1928.71</v>
      </c>
      <c r="BL149" s="15" t="s">
        <v>161</v>
      </c>
      <c r="BM149" s="138" t="s">
        <v>634</v>
      </c>
    </row>
    <row r="150" spans="2:65" s="1" customFormat="1" ht="37.9" customHeight="1">
      <c r="B150" s="125"/>
      <c r="C150" s="126" t="s">
        <v>386</v>
      </c>
      <c r="D150" s="126" t="s">
        <v>156</v>
      </c>
      <c r="E150" s="127" t="s">
        <v>3243</v>
      </c>
      <c r="F150" s="128" t="s">
        <v>2798</v>
      </c>
      <c r="G150" s="129" t="s">
        <v>159</v>
      </c>
      <c r="H150" s="130">
        <v>1</v>
      </c>
      <c r="I150" s="131">
        <v>97562.411924999993</v>
      </c>
      <c r="J150" s="132">
        <f t="shared" si="20"/>
        <v>97562.41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97562.41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97562.41</v>
      </c>
      <c r="BL150" s="15" t="s">
        <v>161</v>
      </c>
      <c r="BM150" s="138" t="s">
        <v>3244</v>
      </c>
    </row>
    <row r="151" spans="2:65" s="1" customFormat="1" ht="16.5" customHeight="1">
      <c r="B151" s="125"/>
      <c r="C151" s="126" t="s">
        <v>328</v>
      </c>
      <c r="D151" s="126" t="s">
        <v>156</v>
      </c>
      <c r="E151" s="127" t="s">
        <v>3245</v>
      </c>
      <c r="F151" s="128" t="s">
        <v>172</v>
      </c>
      <c r="G151" s="129" t="s">
        <v>159</v>
      </c>
      <c r="H151" s="130">
        <v>1</v>
      </c>
      <c r="I151" s="131">
        <v>6471.3716390399995</v>
      </c>
      <c r="J151" s="132">
        <f t="shared" si="20"/>
        <v>6471.37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6471.37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6471.37</v>
      </c>
      <c r="BL151" s="15" t="s">
        <v>161</v>
      </c>
      <c r="BM151" s="138" t="s">
        <v>3246</v>
      </c>
    </row>
    <row r="152" spans="2:65" s="1" customFormat="1" ht="16.5" customHeight="1">
      <c r="B152" s="125"/>
      <c r="C152" s="126" t="s">
        <v>393</v>
      </c>
      <c r="D152" s="126" t="s">
        <v>156</v>
      </c>
      <c r="E152" s="127" t="s">
        <v>3247</v>
      </c>
      <c r="F152" s="128" t="s">
        <v>727</v>
      </c>
      <c r="G152" s="129" t="s">
        <v>159</v>
      </c>
      <c r="H152" s="130">
        <v>2</v>
      </c>
      <c r="I152" s="131">
        <v>2313.4897499999997</v>
      </c>
      <c r="J152" s="132">
        <f t="shared" si="20"/>
        <v>4626.9799999999996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4626.9799999999996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4626.9799999999996</v>
      </c>
      <c r="BL152" s="15" t="s">
        <v>161</v>
      </c>
      <c r="BM152" s="138" t="s">
        <v>3248</v>
      </c>
    </row>
    <row r="153" spans="2:65" s="1" customFormat="1" ht="16.5" customHeight="1">
      <c r="B153" s="125"/>
      <c r="C153" s="126" t="s">
        <v>333</v>
      </c>
      <c r="D153" s="126" t="s">
        <v>156</v>
      </c>
      <c r="E153" s="127" t="s">
        <v>3249</v>
      </c>
      <c r="F153" s="128" t="s">
        <v>730</v>
      </c>
      <c r="G153" s="129" t="s">
        <v>159</v>
      </c>
      <c r="H153" s="130">
        <v>1</v>
      </c>
      <c r="I153" s="131">
        <v>2607.84645</v>
      </c>
      <c r="J153" s="132">
        <f t="shared" si="20"/>
        <v>2607.85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2607.85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2607.85</v>
      </c>
      <c r="BL153" s="15" t="s">
        <v>161</v>
      </c>
      <c r="BM153" s="138" t="s">
        <v>3250</v>
      </c>
    </row>
    <row r="154" spans="2:65" s="1" customFormat="1" ht="16.5" customHeight="1">
      <c r="B154" s="125"/>
      <c r="C154" s="126" t="s">
        <v>579</v>
      </c>
      <c r="D154" s="126" t="s">
        <v>156</v>
      </c>
      <c r="E154" s="127" t="s">
        <v>3251</v>
      </c>
      <c r="F154" s="128" t="s">
        <v>737</v>
      </c>
      <c r="G154" s="129" t="s">
        <v>159</v>
      </c>
      <c r="H154" s="130">
        <v>1</v>
      </c>
      <c r="I154" s="131">
        <v>601.21875</v>
      </c>
      <c r="J154" s="132">
        <f t="shared" si="20"/>
        <v>601.22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601.22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601.22</v>
      </c>
      <c r="BL154" s="15" t="s">
        <v>161</v>
      </c>
      <c r="BM154" s="138" t="s">
        <v>3252</v>
      </c>
    </row>
    <row r="155" spans="2:65" s="1" customFormat="1" ht="16.5" customHeight="1">
      <c r="B155" s="125"/>
      <c r="C155" s="126" t="s">
        <v>337</v>
      </c>
      <c r="D155" s="126" t="s">
        <v>156</v>
      </c>
      <c r="E155" s="127" t="s">
        <v>3253</v>
      </c>
      <c r="F155" s="128" t="s">
        <v>734</v>
      </c>
      <c r="G155" s="129" t="s">
        <v>159</v>
      </c>
      <c r="H155" s="130">
        <v>1</v>
      </c>
      <c r="I155" s="131">
        <v>4381.6822499999998</v>
      </c>
      <c r="J155" s="132">
        <f t="shared" si="20"/>
        <v>4381.68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4381.68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4381.68</v>
      </c>
      <c r="BL155" s="15" t="s">
        <v>161</v>
      </c>
      <c r="BM155" s="138" t="s">
        <v>3254</v>
      </c>
    </row>
    <row r="156" spans="2:65" s="1" customFormat="1" ht="16.5" customHeight="1">
      <c r="B156" s="125"/>
      <c r="C156" s="126" t="s">
        <v>586</v>
      </c>
      <c r="D156" s="126" t="s">
        <v>156</v>
      </c>
      <c r="E156" s="127" t="s">
        <v>3255</v>
      </c>
      <c r="F156" s="128" t="s">
        <v>741</v>
      </c>
      <c r="G156" s="129" t="s">
        <v>159</v>
      </c>
      <c r="H156" s="130">
        <v>1</v>
      </c>
      <c r="I156" s="131">
        <v>1362.0153855000001</v>
      </c>
      <c r="J156" s="132">
        <f t="shared" si="20"/>
        <v>1362.02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1362.02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1362.02</v>
      </c>
      <c r="BL156" s="15" t="s">
        <v>161</v>
      </c>
      <c r="BM156" s="138" t="s">
        <v>3256</v>
      </c>
    </row>
    <row r="157" spans="2:65" s="1" customFormat="1" ht="16.5" customHeight="1">
      <c r="B157" s="125"/>
      <c r="C157" s="126" t="s">
        <v>340</v>
      </c>
      <c r="D157" s="126" t="s">
        <v>156</v>
      </c>
      <c r="E157" s="127" t="s">
        <v>3257</v>
      </c>
      <c r="F157" s="128" t="s">
        <v>747</v>
      </c>
      <c r="G157" s="129" t="s">
        <v>159</v>
      </c>
      <c r="H157" s="130">
        <v>1</v>
      </c>
      <c r="I157" s="131">
        <v>744.54930000000002</v>
      </c>
      <c r="J157" s="132">
        <f t="shared" si="20"/>
        <v>744.55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744.55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744.55</v>
      </c>
      <c r="BL157" s="15" t="s">
        <v>161</v>
      </c>
      <c r="BM157" s="138" t="s">
        <v>3258</v>
      </c>
    </row>
    <row r="158" spans="2:65" s="1" customFormat="1" ht="37.9" customHeight="1">
      <c r="B158" s="125"/>
      <c r="C158" s="126" t="s">
        <v>593</v>
      </c>
      <c r="D158" s="126" t="s">
        <v>156</v>
      </c>
      <c r="E158" s="127" t="s">
        <v>3259</v>
      </c>
      <c r="F158" s="128" t="s">
        <v>2815</v>
      </c>
      <c r="G158" s="129" t="s">
        <v>159</v>
      </c>
      <c r="H158" s="130">
        <v>1</v>
      </c>
      <c r="I158" s="131">
        <v>111814.18214999999</v>
      </c>
      <c r="J158" s="132">
        <f t="shared" si="20"/>
        <v>111814.18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111814.18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111814.18</v>
      </c>
      <c r="BL158" s="15" t="s">
        <v>161</v>
      </c>
      <c r="BM158" s="138" t="s">
        <v>656</v>
      </c>
    </row>
    <row r="159" spans="2:65" s="11" customFormat="1" ht="22.9" customHeight="1">
      <c r="B159" s="113"/>
      <c r="D159" s="114" t="s">
        <v>70</v>
      </c>
      <c r="E159" s="123" t="s">
        <v>774</v>
      </c>
      <c r="F159" s="123" t="s">
        <v>775</v>
      </c>
      <c r="I159" s="116"/>
      <c r="J159" s="124">
        <f>BK159</f>
        <v>1156.26</v>
      </c>
      <c r="L159" s="113"/>
      <c r="M159" s="118"/>
      <c r="P159" s="119">
        <f>P160</f>
        <v>0</v>
      </c>
      <c r="R159" s="119">
        <f>R160</f>
        <v>0</v>
      </c>
      <c r="T159" s="120">
        <f>T160</f>
        <v>0</v>
      </c>
      <c r="AR159" s="114" t="s">
        <v>79</v>
      </c>
      <c r="AT159" s="121" t="s">
        <v>70</v>
      </c>
      <c r="AU159" s="121" t="s">
        <v>79</v>
      </c>
      <c r="AY159" s="114" t="s">
        <v>153</v>
      </c>
      <c r="BK159" s="122">
        <f>BK160</f>
        <v>1156.26</v>
      </c>
    </row>
    <row r="160" spans="2:65" s="1" customFormat="1" ht="16.5" customHeight="1">
      <c r="B160" s="125"/>
      <c r="C160" s="126" t="s">
        <v>596</v>
      </c>
      <c r="D160" s="126" t="s">
        <v>156</v>
      </c>
      <c r="E160" s="127" t="s">
        <v>3260</v>
      </c>
      <c r="F160" s="128" t="s">
        <v>778</v>
      </c>
      <c r="G160" s="129" t="s">
        <v>159</v>
      </c>
      <c r="H160" s="130">
        <v>1</v>
      </c>
      <c r="I160" s="131">
        <v>1156.2638999999999</v>
      </c>
      <c r="J160" s="132">
        <f>ROUND(I160*H160,2)</f>
        <v>1156.26</v>
      </c>
      <c r="K160" s="128" t="s">
        <v>3</v>
      </c>
      <c r="L160" s="133"/>
      <c r="M160" s="134" t="s">
        <v>3</v>
      </c>
      <c r="N160" s="135" t="s">
        <v>42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>IF(N160="základní",J160,0)</f>
        <v>1156.26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79</v>
      </c>
      <c r="BK160" s="139">
        <f>ROUND(I160*H160,2)</f>
        <v>1156.26</v>
      </c>
      <c r="BL160" s="15" t="s">
        <v>161</v>
      </c>
      <c r="BM160" s="138" t="s">
        <v>660</v>
      </c>
    </row>
    <row r="161" spans="2:65" s="11" customFormat="1" ht="22.9" customHeight="1">
      <c r="B161" s="113"/>
      <c r="D161" s="114" t="s">
        <v>70</v>
      </c>
      <c r="E161" s="123" t="s">
        <v>303</v>
      </c>
      <c r="F161" s="123" t="s">
        <v>304</v>
      </c>
      <c r="I161" s="116"/>
      <c r="J161" s="124">
        <f>BK161</f>
        <v>49347.47</v>
      </c>
      <c r="L161" s="113"/>
      <c r="M161" s="118"/>
      <c r="P161" s="119">
        <f>SUM(P162:P180)</f>
        <v>0</v>
      </c>
      <c r="R161" s="119">
        <f>SUM(R162:R180)</f>
        <v>0</v>
      </c>
      <c r="T161" s="120">
        <f>SUM(T162:T180)</f>
        <v>0</v>
      </c>
      <c r="AR161" s="114" t="s">
        <v>79</v>
      </c>
      <c r="AT161" s="121" t="s">
        <v>70</v>
      </c>
      <c r="AU161" s="121" t="s">
        <v>79</v>
      </c>
      <c r="AY161" s="114" t="s">
        <v>153</v>
      </c>
      <c r="BK161" s="122">
        <f>SUM(BK162:BK180)</f>
        <v>49347.47</v>
      </c>
    </row>
    <row r="162" spans="2:65" s="1" customFormat="1" ht="16.5" customHeight="1">
      <c r="B162" s="125"/>
      <c r="C162" s="126" t="s">
        <v>599</v>
      </c>
      <c r="D162" s="126" t="s">
        <v>156</v>
      </c>
      <c r="E162" s="127" t="s">
        <v>3261</v>
      </c>
      <c r="F162" s="128" t="s">
        <v>2968</v>
      </c>
      <c r="G162" s="129" t="s">
        <v>360</v>
      </c>
      <c r="H162" s="130">
        <v>40</v>
      </c>
      <c r="I162" s="131">
        <v>484.63040999999998</v>
      </c>
      <c r="J162" s="132">
        <f>ROUND(I162*H162,2)</f>
        <v>19385.22</v>
      </c>
      <c r="K162" s="128" t="s">
        <v>3</v>
      </c>
      <c r="L162" s="133"/>
      <c r="M162" s="134" t="s">
        <v>3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>IF(N162="základní",J162,0)</f>
        <v>19385.22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79</v>
      </c>
      <c r="BK162" s="139">
        <f>ROUND(I162*H162,2)</f>
        <v>19385.22</v>
      </c>
      <c r="BL162" s="15" t="s">
        <v>161</v>
      </c>
      <c r="BM162" s="138" t="s">
        <v>3262</v>
      </c>
    </row>
    <row r="163" spans="2:65" s="12" customFormat="1">
      <c r="B163" s="154"/>
      <c r="D163" s="155" t="s">
        <v>800</v>
      </c>
      <c r="E163" s="156" t="s">
        <v>3</v>
      </c>
      <c r="F163" s="157" t="s">
        <v>308</v>
      </c>
      <c r="H163" s="158">
        <v>40</v>
      </c>
      <c r="I163" s="159"/>
      <c r="L163" s="154"/>
      <c r="M163" s="160"/>
      <c r="T163" s="161"/>
      <c r="AT163" s="156" t="s">
        <v>800</v>
      </c>
      <c r="AU163" s="156" t="s">
        <v>81</v>
      </c>
      <c r="AV163" s="12" t="s">
        <v>81</v>
      </c>
      <c r="AW163" s="12" t="s">
        <v>30</v>
      </c>
      <c r="AX163" s="12" t="s">
        <v>79</v>
      </c>
      <c r="AY163" s="156" t="s">
        <v>153</v>
      </c>
    </row>
    <row r="164" spans="2:65" s="1" customFormat="1" ht="16.5" customHeight="1">
      <c r="B164" s="125"/>
      <c r="C164" s="126" t="s">
        <v>602</v>
      </c>
      <c r="D164" s="126" t="s">
        <v>156</v>
      </c>
      <c r="E164" s="127" t="s">
        <v>3263</v>
      </c>
      <c r="F164" s="128" t="s">
        <v>2970</v>
      </c>
      <c r="G164" s="129" t="s">
        <v>360</v>
      </c>
      <c r="H164" s="130">
        <v>15</v>
      </c>
      <c r="I164" s="131">
        <v>82.727699999999999</v>
      </c>
      <c r="J164" s="132">
        <f>ROUND(I164*H164,2)</f>
        <v>1240.92</v>
      </c>
      <c r="K164" s="128" t="s">
        <v>3</v>
      </c>
      <c r="L164" s="133"/>
      <c r="M164" s="134" t="s">
        <v>3</v>
      </c>
      <c r="N164" s="135" t="s">
        <v>42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>IF(N164="základní",J164,0)</f>
        <v>1240.92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79</v>
      </c>
      <c r="BK164" s="139">
        <f>ROUND(I164*H164,2)</f>
        <v>1240.92</v>
      </c>
      <c r="BL164" s="15" t="s">
        <v>161</v>
      </c>
      <c r="BM164" s="138" t="s">
        <v>3264</v>
      </c>
    </row>
    <row r="165" spans="2:65" s="12" customFormat="1">
      <c r="B165" s="154"/>
      <c r="D165" s="155" t="s">
        <v>800</v>
      </c>
      <c r="E165" s="156" t="s">
        <v>3</v>
      </c>
      <c r="F165" s="157" t="s">
        <v>214</v>
      </c>
      <c r="H165" s="158">
        <v>15</v>
      </c>
      <c r="I165" s="159"/>
      <c r="L165" s="154"/>
      <c r="M165" s="160"/>
      <c r="T165" s="161"/>
      <c r="AT165" s="156" t="s">
        <v>800</v>
      </c>
      <c r="AU165" s="156" t="s">
        <v>81</v>
      </c>
      <c r="AV165" s="12" t="s">
        <v>81</v>
      </c>
      <c r="AW165" s="12" t="s">
        <v>30</v>
      </c>
      <c r="AX165" s="12" t="s">
        <v>79</v>
      </c>
      <c r="AY165" s="156" t="s">
        <v>153</v>
      </c>
    </row>
    <row r="166" spans="2:65" s="1" customFormat="1" ht="16.5" customHeight="1">
      <c r="B166" s="125"/>
      <c r="C166" s="126" t="s">
        <v>606</v>
      </c>
      <c r="D166" s="126" t="s">
        <v>156</v>
      </c>
      <c r="E166" s="127" t="s">
        <v>3265</v>
      </c>
      <c r="F166" s="128" t="s">
        <v>2427</v>
      </c>
      <c r="G166" s="129" t="s">
        <v>360</v>
      </c>
      <c r="H166" s="130">
        <v>60</v>
      </c>
      <c r="I166" s="131">
        <v>15.727882500000002</v>
      </c>
      <c r="J166" s="132">
        <f>ROUND(I166*H166,2)</f>
        <v>943.67</v>
      </c>
      <c r="K166" s="128" t="s">
        <v>3</v>
      </c>
      <c r="L166" s="133"/>
      <c r="M166" s="134" t="s">
        <v>3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>IF(N166="základní",J166,0)</f>
        <v>943.67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79</v>
      </c>
      <c r="BK166" s="139">
        <f>ROUND(I166*H166,2)</f>
        <v>943.67</v>
      </c>
      <c r="BL166" s="15" t="s">
        <v>161</v>
      </c>
      <c r="BM166" s="138" t="s">
        <v>3266</v>
      </c>
    </row>
    <row r="167" spans="2:65" s="12" customFormat="1">
      <c r="B167" s="154"/>
      <c r="D167" s="155" t="s">
        <v>800</v>
      </c>
      <c r="E167" s="156" t="s">
        <v>3</v>
      </c>
      <c r="F167" s="157" t="s">
        <v>328</v>
      </c>
      <c r="H167" s="158">
        <v>60</v>
      </c>
      <c r="I167" s="159"/>
      <c r="L167" s="154"/>
      <c r="M167" s="160"/>
      <c r="T167" s="161"/>
      <c r="AT167" s="156" t="s">
        <v>800</v>
      </c>
      <c r="AU167" s="156" t="s">
        <v>81</v>
      </c>
      <c r="AV167" s="12" t="s">
        <v>81</v>
      </c>
      <c r="AW167" s="12" t="s">
        <v>30</v>
      </c>
      <c r="AX167" s="12" t="s">
        <v>79</v>
      </c>
      <c r="AY167" s="156" t="s">
        <v>153</v>
      </c>
    </row>
    <row r="168" spans="2:65" s="1" customFormat="1" ht="16.5" customHeight="1">
      <c r="B168" s="125"/>
      <c r="C168" s="126" t="s">
        <v>609</v>
      </c>
      <c r="D168" s="126" t="s">
        <v>156</v>
      </c>
      <c r="E168" s="127" t="s">
        <v>3267</v>
      </c>
      <c r="F168" s="128" t="s">
        <v>821</v>
      </c>
      <c r="G168" s="129" t="s">
        <v>360</v>
      </c>
      <c r="H168" s="130">
        <v>40</v>
      </c>
      <c r="I168" s="131">
        <v>45.721483499999998</v>
      </c>
      <c r="J168" s="132">
        <f>ROUND(I168*H168,2)</f>
        <v>1828.86</v>
      </c>
      <c r="K168" s="128" t="s">
        <v>3</v>
      </c>
      <c r="L168" s="133"/>
      <c r="M168" s="134" t="s">
        <v>3</v>
      </c>
      <c r="N168" s="135" t="s">
        <v>42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>IF(N168="základní",J168,0)</f>
        <v>1828.86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79</v>
      </c>
      <c r="BK168" s="139">
        <f>ROUND(I168*H168,2)</f>
        <v>1828.86</v>
      </c>
      <c r="BL168" s="15" t="s">
        <v>161</v>
      </c>
      <c r="BM168" s="138" t="s">
        <v>3268</v>
      </c>
    </row>
    <row r="169" spans="2:65" s="12" customFormat="1">
      <c r="B169" s="154"/>
      <c r="D169" s="155" t="s">
        <v>800</v>
      </c>
      <c r="E169" s="156" t="s">
        <v>3</v>
      </c>
      <c r="F169" s="157" t="s">
        <v>2826</v>
      </c>
      <c r="H169" s="158">
        <v>40</v>
      </c>
      <c r="I169" s="159"/>
      <c r="L169" s="154"/>
      <c r="M169" s="160"/>
      <c r="T169" s="161"/>
      <c r="AT169" s="156" t="s">
        <v>800</v>
      </c>
      <c r="AU169" s="156" t="s">
        <v>81</v>
      </c>
      <c r="AV169" s="12" t="s">
        <v>81</v>
      </c>
      <c r="AW169" s="12" t="s">
        <v>30</v>
      </c>
      <c r="AX169" s="12" t="s">
        <v>79</v>
      </c>
      <c r="AY169" s="156" t="s">
        <v>153</v>
      </c>
    </row>
    <row r="170" spans="2:65" s="1" customFormat="1" ht="16.5" customHeight="1">
      <c r="B170" s="125"/>
      <c r="C170" s="126" t="s">
        <v>612</v>
      </c>
      <c r="D170" s="126" t="s">
        <v>156</v>
      </c>
      <c r="E170" s="127" t="s">
        <v>3269</v>
      </c>
      <c r="F170" s="128" t="s">
        <v>2828</v>
      </c>
      <c r="G170" s="129" t="s">
        <v>360</v>
      </c>
      <c r="H170" s="130">
        <v>160</v>
      </c>
      <c r="I170" s="131">
        <v>62.449793999999997</v>
      </c>
      <c r="J170" s="132">
        <f>ROUND(I170*H170,2)</f>
        <v>9991.9699999999993</v>
      </c>
      <c r="K170" s="128" t="s">
        <v>3</v>
      </c>
      <c r="L170" s="133"/>
      <c r="M170" s="134" t="s">
        <v>3</v>
      </c>
      <c r="N170" s="135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>IF(N170="základní",J170,0)</f>
        <v>9991.9699999999993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79</v>
      </c>
      <c r="BK170" s="139">
        <f>ROUND(I170*H170,2)</f>
        <v>9991.9699999999993</v>
      </c>
      <c r="BL170" s="15" t="s">
        <v>161</v>
      </c>
      <c r="BM170" s="138" t="s">
        <v>3270</v>
      </c>
    </row>
    <row r="171" spans="2:65" s="12" customFormat="1">
      <c r="B171" s="154"/>
      <c r="D171" s="155" t="s">
        <v>800</v>
      </c>
      <c r="E171" s="156" t="s">
        <v>3</v>
      </c>
      <c r="F171" s="157" t="s">
        <v>2830</v>
      </c>
      <c r="H171" s="158">
        <v>160</v>
      </c>
      <c r="I171" s="159"/>
      <c r="L171" s="154"/>
      <c r="M171" s="160"/>
      <c r="T171" s="161"/>
      <c r="AT171" s="156" t="s">
        <v>800</v>
      </c>
      <c r="AU171" s="156" t="s">
        <v>81</v>
      </c>
      <c r="AV171" s="12" t="s">
        <v>81</v>
      </c>
      <c r="AW171" s="12" t="s">
        <v>30</v>
      </c>
      <c r="AX171" s="12" t="s">
        <v>79</v>
      </c>
      <c r="AY171" s="156" t="s">
        <v>153</v>
      </c>
    </row>
    <row r="172" spans="2:65" s="1" customFormat="1" ht="16.5" customHeight="1">
      <c r="B172" s="125"/>
      <c r="C172" s="126" t="s">
        <v>616</v>
      </c>
      <c r="D172" s="126" t="s">
        <v>156</v>
      </c>
      <c r="E172" s="127" t="s">
        <v>3271</v>
      </c>
      <c r="F172" s="128" t="s">
        <v>2447</v>
      </c>
      <c r="G172" s="129" t="s">
        <v>360</v>
      </c>
      <c r="H172" s="130">
        <v>60</v>
      </c>
      <c r="I172" s="131">
        <v>74.628080999999995</v>
      </c>
      <c r="J172" s="132">
        <f>ROUND(I172*H172,2)</f>
        <v>4477.68</v>
      </c>
      <c r="K172" s="128" t="s">
        <v>3</v>
      </c>
      <c r="L172" s="133"/>
      <c r="M172" s="134" t="s">
        <v>3</v>
      </c>
      <c r="N172" s="135" t="s">
        <v>42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>IF(N172="základní",J172,0)</f>
        <v>4477.68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79</v>
      </c>
      <c r="BK172" s="139">
        <f>ROUND(I172*H172,2)</f>
        <v>4477.68</v>
      </c>
      <c r="BL172" s="15" t="s">
        <v>161</v>
      </c>
      <c r="BM172" s="138" t="s">
        <v>3272</v>
      </c>
    </row>
    <row r="173" spans="2:65" s="12" customFormat="1">
      <c r="B173" s="154"/>
      <c r="D173" s="155" t="s">
        <v>800</v>
      </c>
      <c r="E173" s="156" t="s">
        <v>3</v>
      </c>
      <c r="F173" s="157" t="s">
        <v>328</v>
      </c>
      <c r="H173" s="158">
        <v>60</v>
      </c>
      <c r="I173" s="159"/>
      <c r="L173" s="154"/>
      <c r="M173" s="160"/>
      <c r="T173" s="161"/>
      <c r="AT173" s="156" t="s">
        <v>800</v>
      </c>
      <c r="AU173" s="156" t="s">
        <v>81</v>
      </c>
      <c r="AV173" s="12" t="s">
        <v>81</v>
      </c>
      <c r="AW173" s="12" t="s">
        <v>30</v>
      </c>
      <c r="AX173" s="12" t="s">
        <v>79</v>
      </c>
      <c r="AY173" s="156" t="s">
        <v>153</v>
      </c>
    </row>
    <row r="174" spans="2:65" s="1" customFormat="1" ht="16.5" customHeight="1">
      <c r="B174" s="125"/>
      <c r="C174" s="126" t="s">
        <v>620</v>
      </c>
      <c r="D174" s="126" t="s">
        <v>156</v>
      </c>
      <c r="E174" s="127" t="s">
        <v>3273</v>
      </c>
      <c r="F174" s="128" t="s">
        <v>835</v>
      </c>
      <c r="G174" s="129" t="s">
        <v>360</v>
      </c>
      <c r="H174" s="130">
        <v>50</v>
      </c>
      <c r="I174" s="131">
        <v>16.353149999999999</v>
      </c>
      <c r="J174" s="132">
        <f>ROUND(I174*H174,2)</f>
        <v>817.66</v>
      </c>
      <c r="K174" s="128" t="s">
        <v>3</v>
      </c>
      <c r="L174" s="133"/>
      <c r="M174" s="134" t="s">
        <v>3</v>
      </c>
      <c r="N174" s="135" t="s">
        <v>42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>IF(N174="základní",J174,0)</f>
        <v>817.66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79</v>
      </c>
      <c r="BK174" s="139">
        <f>ROUND(I174*H174,2)</f>
        <v>817.66</v>
      </c>
      <c r="BL174" s="15" t="s">
        <v>161</v>
      </c>
      <c r="BM174" s="138" t="s">
        <v>3274</v>
      </c>
    </row>
    <row r="175" spans="2:65" s="12" customFormat="1">
      <c r="B175" s="154"/>
      <c r="D175" s="155" t="s">
        <v>800</v>
      </c>
      <c r="E175" s="156" t="s">
        <v>3</v>
      </c>
      <c r="F175" s="157" t="s">
        <v>349</v>
      </c>
      <c r="H175" s="158">
        <v>50</v>
      </c>
      <c r="I175" s="159"/>
      <c r="L175" s="154"/>
      <c r="M175" s="160"/>
      <c r="T175" s="161"/>
      <c r="AT175" s="156" t="s">
        <v>800</v>
      </c>
      <c r="AU175" s="156" t="s">
        <v>81</v>
      </c>
      <c r="AV175" s="12" t="s">
        <v>81</v>
      </c>
      <c r="AW175" s="12" t="s">
        <v>30</v>
      </c>
      <c r="AX175" s="12" t="s">
        <v>79</v>
      </c>
      <c r="AY175" s="156" t="s">
        <v>153</v>
      </c>
    </row>
    <row r="176" spans="2:65" s="1" customFormat="1" ht="16.5" customHeight="1">
      <c r="B176" s="125"/>
      <c r="C176" s="126" t="s">
        <v>624</v>
      </c>
      <c r="D176" s="126" t="s">
        <v>156</v>
      </c>
      <c r="E176" s="127" t="s">
        <v>3275</v>
      </c>
      <c r="F176" s="128" t="s">
        <v>1810</v>
      </c>
      <c r="G176" s="129" t="s">
        <v>360</v>
      </c>
      <c r="H176" s="130">
        <v>50</v>
      </c>
      <c r="I176" s="131">
        <v>30.590009999999999</v>
      </c>
      <c r="J176" s="132">
        <f>ROUND(I176*H176,2)</f>
        <v>1529.5</v>
      </c>
      <c r="K176" s="128" t="s">
        <v>3</v>
      </c>
      <c r="L176" s="133"/>
      <c r="M176" s="134" t="s">
        <v>3</v>
      </c>
      <c r="N176" s="135" t="s">
        <v>42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>IF(N176="základní",J176,0)</f>
        <v>1529.5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79</v>
      </c>
      <c r="BK176" s="139">
        <f>ROUND(I176*H176,2)</f>
        <v>1529.5</v>
      </c>
      <c r="BL176" s="15" t="s">
        <v>161</v>
      </c>
      <c r="BM176" s="138" t="s">
        <v>3276</v>
      </c>
    </row>
    <row r="177" spans="2:65" s="12" customFormat="1">
      <c r="B177" s="154"/>
      <c r="D177" s="155" t="s">
        <v>800</v>
      </c>
      <c r="E177" s="156" t="s">
        <v>3</v>
      </c>
      <c r="F177" s="157" t="s">
        <v>349</v>
      </c>
      <c r="H177" s="158">
        <v>50</v>
      </c>
      <c r="I177" s="159"/>
      <c r="L177" s="154"/>
      <c r="M177" s="160"/>
      <c r="T177" s="161"/>
      <c r="AT177" s="156" t="s">
        <v>800</v>
      </c>
      <c r="AU177" s="156" t="s">
        <v>81</v>
      </c>
      <c r="AV177" s="12" t="s">
        <v>81</v>
      </c>
      <c r="AW177" s="12" t="s">
        <v>30</v>
      </c>
      <c r="AX177" s="12" t="s">
        <v>79</v>
      </c>
      <c r="AY177" s="156" t="s">
        <v>153</v>
      </c>
    </row>
    <row r="178" spans="2:65" s="1" customFormat="1" ht="16.5" customHeight="1">
      <c r="B178" s="125"/>
      <c r="C178" s="126" t="s">
        <v>628</v>
      </c>
      <c r="D178" s="126" t="s">
        <v>156</v>
      </c>
      <c r="E178" s="127" t="s">
        <v>3277</v>
      </c>
      <c r="F178" s="128" t="s">
        <v>839</v>
      </c>
      <c r="G178" s="129" t="s">
        <v>360</v>
      </c>
      <c r="H178" s="130">
        <v>40</v>
      </c>
      <c r="I178" s="131">
        <v>38.314468499999997</v>
      </c>
      <c r="J178" s="132">
        <f>ROUND(I178*H178,2)</f>
        <v>1532.58</v>
      </c>
      <c r="K178" s="128" t="s">
        <v>3</v>
      </c>
      <c r="L178" s="133"/>
      <c r="M178" s="134" t="s">
        <v>3</v>
      </c>
      <c r="N178" s="135" t="s">
        <v>42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>IF(N178="základní",J178,0)</f>
        <v>1532.58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79</v>
      </c>
      <c r="BK178" s="139">
        <f>ROUND(I178*H178,2)</f>
        <v>1532.58</v>
      </c>
      <c r="BL178" s="15" t="s">
        <v>161</v>
      </c>
      <c r="BM178" s="138" t="s">
        <v>3278</v>
      </c>
    </row>
    <row r="179" spans="2:65" s="12" customFormat="1">
      <c r="B179" s="154"/>
      <c r="D179" s="155" t="s">
        <v>800</v>
      </c>
      <c r="E179" s="156" t="s">
        <v>3</v>
      </c>
      <c r="F179" s="157" t="s">
        <v>2826</v>
      </c>
      <c r="H179" s="158">
        <v>40</v>
      </c>
      <c r="I179" s="159"/>
      <c r="L179" s="154"/>
      <c r="M179" s="160"/>
      <c r="T179" s="161"/>
      <c r="AT179" s="156" t="s">
        <v>800</v>
      </c>
      <c r="AU179" s="156" t="s">
        <v>81</v>
      </c>
      <c r="AV179" s="12" t="s">
        <v>81</v>
      </c>
      <c r="AW179" s="12" t="s">
        <v>30</v>
      </c>
      <c r="AX179" s="12" t="s">
        <v>79</v>
      </c>
      <c r="AY179" s="156" t="s">
        <v>153</v>
      </c>
    </row>
    <row r="180" spans="2:65" s="1" customFormat="1" ht="16.5" customHeight="1">
      <c r="B180" s="125"/>
      <c r="C180" s="126" t="s">
        <v>348</v>
      </c>
      <c r="D180" s="126" t="s">
        <v>156</v>
      </c>
      <c r="E180" s="127" t="s">
        <v>3279</v>
      </c>
      <c r="F180" s="128" t="s">
        <v>322</v>
      </c>
      <c r="G180" s="129" t="s">
        <v>164</v>
      </c>
      <c r="H180" s="130">
        <v>1</v>
      </c>
      <c r="I180" s="131">
        <v>7599.4049999999997</v>
      </c>
      <c r="J180" s="132">
        <f>ROUND(I180*H180,2)</f>
        <v>7599.41</v>
      </c>
      <c r="K180" s="128" t="s">
        <v>3</v>
      </c>
      <c r="L180" s="133"/>
      <c r="M180" s="134" t="s">
        <v>3</v>
      </c>
      <c r="N180" s="135" t="s">
        <v>42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>IF(N180="základní",J180,0)</f>
        <v>7599.41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79</v>
      </c>
      <c r="BK180" s="139">
        <f>ROUND(I180*H180,2)</f>
        <v>7599.41</v>
      </c>
      <c r="BL180" s="15" t="s">
        <v>161</v>
      </c>
      <c r="BM180" s="138" t="s">
        <v>3280</v>
      </c>
    </row>
    <row r="181" spans="2:65" s="11" customFormat="1" ht="22.9" customHeight="1">
      <c r="B181" s="113"/>
      <c r="D181" s="114" t="s">
        <v>70</v>
      </c>
      <c r="E181" s="123" t="s">
        <v>329</v>
      </c>
      <c r="F181" s="123" t="s">
        <v>330</v>
      </c>
      <c r="I181" s="116"/>
      <c r="J181" s="124">
        <f>BK181</f>
        <v>9347.66</v>
      </c>
      <c r="L181" s="113"/>
      <c r="M181" s="118"/>
      <c r="P181" s="119">
        <f>SUM(P182:P185)</f>
        <v>0</v>
      </c>
      <c r="R181" s="119">
        <f>SUM(R182:R185)</f>
        <v>0</v>
      </c>
      <c r="T181" s="120">
        <f>SUM(T182:T185)</f>
        <v>0</v>
      </c>
      <c r="AR181" s="114" t="s">
        <v>79</v>
      </c>
      <c r="AT181" s="121" t="s">
        <v>70</v>
      </c>
      <c r="AU181" s="121" t="s">
        <v>79</v>
      </c>
      <c r="AY181" s="114" t="s">
        <v>153</v>
      </c>
      <c r="BK181" s="122">
        <f>SUM(BK182:BK185)</f>
        <v>9347.66</v>
      </c>
    </row>
    <row r="182" spans="2:65" s="1" customFormat="1" ht="16.5" customHeight="1">
      <c r="B182" s="125"/>
      <c r="C182" s="126" t="s">
        <v>635</v>
      </c>
      <c r="D182" s="126" t="s">
        <v>156</v>
      </c>
      <c r="E182" s="127" t="s">
        <v>3281</v>
      </c>
      <c r="F182" s="128" t="s">
        <v>2839</v>
      </c>
      <c r="G182" s="129" t="s">
        <v>159</v>
      </c>
      <c r="H182" s="130">
        <v>1</v>
      </c>
      <c r="I182" s="131">
        <v>399.20925</v>
      </c>
      <c r="J182" s="132">
        <f>ROUND(I182*H182,2)</f>
        <v>399.21</v>
      </c>
      <c r="K182" s="128" t="s">
        <v>3</v>
      </c>
      <c r="L182" s="133"/>
      <c r="M182" s="134" t="s">
        <v>3</v>
      </c>
      <c r="N182" s="135" t="s">
        <v>42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>IF(N182="základní",J182,0)</f>
        <v>399.21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79</v>
      </c>
      <c r="BK182" s="139">
        <f>ROUND(I182*H182,2)</f>
        <v>399.21</v>
      </c>
      <c r="BL182" s="15" t="s">
        <v>161</v>
      </c>
      <c r="BM182" s="138" t="s">
        <v>3282</v>
      </c>
    </row>
    <row r="183" spans="2:65" s="1" customFormat="1" ht="16.5" customHeight="1">
      <c r="B183" s="125"/>
      <c r="C183" s="126" t="s">
        <v>639</v>
      </c>
      <c r="D183" s="126" t="s">
        <v>156</v>
      </c>
      <c r="E183" s="127" t="s">
        <v>3283</v>
      </c>
      <c r="F183" s="128" t="s">
        <v>332</v>
      </c>
      <c r="G183" s="129" t="s">
        <v>159</v>
      </c>
      <c r="H183" s="130">
        <v>2</v>
      </c>
      <c r="I183" s="131">
        <v>150.04496099999997</v>
      </c>
      <c r="J183" s="132">
        <f>ROUND(I183*H183,2)</f>
        <v>300.08999999999997</v>
      </c>
      <c r="K183" s="128" t="s">
        <v>3</v>
      </c>
      <c r="L183" s="133"/>
      <c r="M183" s="134" t="s">
        <v>3</v>
      </c>
      <c r="N183" s="135" t="s">
        <v>42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>IF(N183="základní",J183,0)</f>
        <v>300.08999999999997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79</v>
      </c>
      <c r="BK183" s="139">
        <f>ROUND(I183*H183,2)</f>
        <v>300.08999999999997</v>
      </c>
      <c r="BL183" s="15" t="s">
        <v>161</v>
      </c>
      <c r="BM183" s="138" t="s">
        <v>3284</v>
      </c>
    </row>
    <row r="184" spans="2:65" s="1" customFormat="1" ht="16.5" customHeight="1">
      <c r="B184" s="125"/>
      <c r="C184" s="126" t="s">
        <v>643</v>
      </c>
      <c r="D184" s="126" t="s">
        <v>156</v>
      </c>
      <c r="E184" s="127" t="s">
        <v>3285</v>
      </c>
      <c r="F184" s="128" t="s">
        <v>336</v>
      </c>
      <c r="G184" s="129" t="s">
        <v>159</v>
      </c>
      <c r="H184" s="130">
        <v>6</v>
      </c>
      <c r="I184" s="131">
        <v>174.824793</v>
      </c>
      <c r="J184" s="132">
        <f>ROUND(I184*H184,2)</f>
        <v>1048.95</v>
      </c>
      <c r="K184" s="128" t="s">
        <v>3</v>
      </c>
      <c r="L184" s="133"/>
      <c r="M184" s="134" t="s">
        <v>3</v>
      </c>
      <c r="N184" s="135" t="s">
        <v>42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>IF(N184="základní",J184,0)</f>
        <v>1048.95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5" t="s">
        <v>79</v>
      </c>
      <c r="BK184" s="139">
        <f>ROUND(I184*H184,2)</f>
        <v>1048.95</v>
      </c>
      <c r="BL184" s="15" t="s">
        <v>161</v>
      </c>
      <c r="BM184" s="138" t="s">
        <v>3286</v>
      </c>
    </row>
    <row r="185" spans="2:65" s="1" customFormat="1" ht="16.5" customHeight="1">
      <c r="B185" s="125"/>
      <c r="C185" s="126" t="s">
        <v>545</v>
      </c>
      <c r="D185" s="126" t="s">
        <v>156</v>
      </c>
      <c r="E185" s="127" t="s">
        <v>3287</v>
      </c>
      <c r="F185" s="128" t="s">
        <v>322</v>
      </c>
      <c r="G185" s="129" t="s">
        <v>164</v>
      </c>
      <c r="H185" s="130">
        <v>1</v>
      </c>
      <c r="I185" s="131">
        <v>7599.4049999999997</v>
      </c>
      <c r="J185" s="132">
        <f>ROUND(I185*H185,2)</f>
        <v>7599.41</v>
      </c>
      <c r="K185" s="128" t="s">
        <v>3</v>
      </c>
      <c r="L185" s="133"/>
      <c r="M185" s="134" t="s">
        <v>3</v>
      </c>
      <c r="N185" s="135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>IF(N185="základní",J185,0)</f>
        <v>7599.41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79</v>
      </c>
      <c r="BK185" s="139">
        <f>ROUND(I185*H185,2)</f>
        <v>7599.41</v>
      </c>
      <c r="BL185" s="15" t="s">
        <v>161</v>
      </c>
      <c r="BM185" s="138" t="s">
        <v>3288</v>
      </c>
    </row>
    <row r="186" spans="2:65" s="11" customFormat="1" ht="22.9" customHeight="1">
      <c r="B186" s="113"/>
      <c r="D186" s="114" t="s">
        <v>70</v>
      </c>
      <c r="E186" s="123" t="s">
        <v>341</v>
      </c>
      <c r="F186" s="123" t="s">
        <v>342</v>
      </c>
      <c r="I186" s="116"/>
      <c r="J186" s="124">
        <f>BK186</f>
        <v>132673.78</v>
      </c>
      <c r="L186" s="113"/>
      <c r="M186" s="118"/>
      <c r="P186" s="119">
        <f>SUM(P187:P198)</f>
        <v>0</v>
      </c>
      <c r="R186" s="119">
        <f>SUM(R187:R198)</f>
        <v>0</v>
      </c>
      <c r="T186" s="120">
        <f>SUM(T187:T198)</f>
        <v>0</v>
      </c>
      <c r="AR186" s="114" t="s">
        <v>79</v>
      </c>
      <c r="AT186" s="121" t="s">
        <v>70</v>
      </c>
      <c r="AU186" s="121" t="s">
        <v>79</v>
      </c>
      <c r="AY186" s="114" t="s">
        <v>153</v>
      </c>
      <c r="BK186" s="122">
        <f>SUM(BK187:BK198)</f>
        <v>132673.78</v>
      </c>
    </row>
    <row r="187" spans="2:65" s="1" customFormat="1" ht="16.5" customHeight="1">
      <c r="B187" s="125"/>
      <c r="C187" s="140" t="s">
        <v>650</v>
      </c>
      <c r="D187" s="140" t="s">
        <v>344</v>
      </c>
      <c r="E187" s="141" t="s">
        <v>3289</v>
      </c>
      <c r="F187" s="142" t="s">
        <v>3290</v>
      </c>
      <c r="G187" s="143" t="s">
        <v>347</v>
      </c>
      <c r="H187" s="144">
        <v>40</v>
      </c>
      <c r="I187" s="145">
        <v>460</v>
      </c>
      <c r="J187" s="146">
        <f t="shared" ref="J187:J198" si="30">ROUND(I187*H187,2)</f>
        <v>18400</v>
      </c>
      <c r="K187" s="142" t="s">
        <v>3</v>
      </c>
      <c r="L187" s="30"/>
      <c r="M187" s="147" t="s">
        <v>3</v>
      </c>
      <c r="N187" s="148" t="s">
        <v>42</v>
      </c>
      <c r="P187" s="136">
        <f t="shared" ref="P187:P198" si="31">O187*H187</f>
        <v>0</v>
      </c>
      <c r="Q187" s="136">
        <v>0</v>
      </c>
      <c r="R187" s="136">
        <f t="shared" ref="R187:R198" si="32">Q187*H187</f>
        <v>0</v>
      </c>
      <c r="S187" s="136">
        <v>0</v>
      </c>
      <c r="T187" s="137">
        <f t="shared" ref="T187:T198" si="33">S187*H187</f>
        <v>0</v>
      </c>
      <c r="AR187" s="138" t="s">
        <v>161</v>
      </c>
      <c r="AT187" s="138" t="s">
        <v>344</v>
      </c>
      <c r="AU187" s="138" t="s">
        <v>81</v>
      </c>
      <c r="AY187" s="15" t="s">
        <v>153</v>
      </c>
      <c r="BE187" s="139">
        <f t="shared" ref="BE187:BE198" si="34">IF(N187="základní",J187,0)</f>
        <v>18400</v>
      </c>
      <c r="BF187" s="139">
        <f t="shared" ref="BF187:BF198" si="35">IF(N187="snížená",J187,0)</f>
        <v>0</v>
      </c>
      <c r="BG187" s="139">
        <f t="shared" ref="BG187:BG198" si="36">IF(N187="zákl. přenesená",J187,0)</f>
        <v>0</v>
      </c>
      <c r="BH187" s="139">
        <f t="shared" ref="BH187:BH198" si="37">IF(N187="sníž. přenesená",J187,0)</f>
        <v>0</v>
      </c>
      <c r="BI187" s="139">
        <f t="shared" ref="BI187:BI198" si="38">IF(N187="nulová",J187,0)</f>
        <v>0</v>
      </c>
      <c r="BJ187" s="15" t="s">
        <v>79</v>
      </c>
      <c r="BK187" s="139">
        <f t="shared" ref="BK187:BK198" si="39">ROUND(I187*H187,2)</f>
        <v>18400</v>
      </c>
      <c r="BL187" s="15" t="s">
        <v>161</v>
      </c>
      <c r="BM187" s="138" t="s">
        <v>3291</v>
      </c>
    </row>
    <row r="188" spans="2:65" s="1" customFormat="1" ht="16.5" customHeight="1">
      <c r="B188" s="125"/>
      <c r="C188" s="140" t="s">
        <v>548</v>
      </c>
      <c r="D188" s="140" t="s">
        <v>344</v>
      </c>
      <c r="E188" s="141" t="s">
        <v>3292</v>
      </c>
      <c r="F188" s="142" t="s">
        <v>3293</v>
      </c>
      <c r="G188" s="143" t="s">
        <v>347</v>
      </c>
      <c r="H188" s="144">
        <v>3</v>
      </c>
      <c r="I188" s="145">
        <v>460</v>
      </c>
      <c r="J188" s="146">
        <f t="shared" si="30"/>
        <v>1380</v>
      </c>
      <c r="K188" s="142" t="s">
        <v>3</v>
      </c>
      <c r="L188" s="30"/>
      <c r="M188" s="147" t="s">
        <v>3</v>
      </c>
      <c r="N188" s="148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161</v>
      </c>
      <c r="AT188" s="138" t="s">
        <v>344</v>
      </c>
      <c r="AU188" s="138" t="s">
        <v>81</v>
      </c>
      <c r="AY188" s="15" t="s">
        <v>153</v>
      </c>
      <c r="BE188" s="139">
        <f t="shared" si="34"/>
        <v>1380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1380</v>
      </c>
      <c r="BL188" s="15" t="s">
        <v>161</v>
      </c>
      <c r="BM188" s="138" t="s">
        <v>3294</v>
      </c>
    </row>
    <row r="189" spans="2:65" s="1" customFormat="1" ht="16.5" customHeight="1">
      <c r="B189" s="125"/>
      <c r="C189" s="140" t="s">
        <v>657</v>
      </c>
      <c r="D189" s="140" t="s">
        <v>344</v>
      </c>
      <c r="E189" s="141" t="s">
        <v>3295</v>
      </c>
      <c r="F189" s="142" t="s">
        <v>949</v>
      </c>
      <c r="G189" s="143" t="s">
        <v>347</v>
      </c>
      <c r="H189" s="144">
        <v>1</v>
      </c>
      <c r="I189" s="145">
        <v>460</v>
      </c>
      <c r="J189" s="146">
        <f t="shared" si="30"/>
        <v>460</v>
      </c>
      <c r="K189" s="142" t="s">
        <v>3</v>
      </c>
      <c r="L189" s="30"/>
      <c r="M189" s="147" t="s">
        <v>3</v>
      </c>
      <c r="N189" s="148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161</v>
      </c>
      <c r="AT189" s="138" t="s">
        <v>344</v>
      </c>
      <c r="AU189" s="138" t="s">
        <v>81</v>
      </c>
      <c r="AY189" s="15" t="s">
        <v>153</v>
      </c>
      <c r="BE189" s="139">
        <f t="shared" si="34"/>
        <v>460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460</v>
      </c>
      <c r="BL189" s="15" t="s">
        <v>161</v>
      </c>
      <c r="BM189" s="138" t="s">
        <v>3296</v>
      </c>
    </row>
    <row r="190" spans="2:65" s="1" customFormat="1" ht="16.5" customHeight="1">
      <c r="B190" s="125"/>
      <c r="C190" s="140" t="s">
        <v>551</v>
      </c>
      <c r="D190" s="140" t="s">
        <v>344</v>
      </c>
      <c r="E190" s="141" t="s">
        <v>3297</v>
      </c>
      <c r="F190" s="142" t="s">
        <v>956</v>
      </c>
      <c r="G190" s="143" t="s">
        <v>347</v>
      </c>
      <c r="H190" s="144">
        <v>24</v>
      </c>
      <c r="I190" s="145">
        <v>460</v>
      </c>
      <c r="J190" s="146">
        <f t="shared" si="30"/>
        <v>11040</v>
      </c>
      <c r="K190" s="142" t="s">
        <v>3</v>
      </c>
      <c r="L190" s="30"/>
      <c r="M190" s="147" t="s">
        <v>3</v>
      </c>
      <c r="N190" s="148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161</v>
      </c>
      <c r="AT190" s="138" t="s">
        <v>344</v>
      </c>
      <c r="AU190" s="138" t="s">
        <v>81</v>
      </c>
      <c r="AY190" s="15" t="s">
        <v>153</v>
      </c>
      <c r="BE190" s="139">
        <f t="shared" si="34"/>
        <v>11040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11040</v>
      </c>
      <c r="BL190" s="15" t="s">
        <v>161</v>
      </c>
      <c r="BM190" s="138" t="s">
        <v>3298</v>
      </c>
    </row>
    <row r="191" spans="2:65" s="1" customFormat="1" ht="16.5" customHeight="1">
      <c r="B191" s="125"/>
      <c r="C191" s="140" t="s">
        <v>664</v>
      </c>
      <c r="D191" s="140" t="s">
        <v>344</v>
      </c>
      <c r="E191" s="141" t="s">
        <v>3299</v>
      </c>
      <c r="F191" s="142" t="s">
        <v>2697</v>
      </c>
      <c r="G191" s="143" t="s">
        <v>347</v>
      </c>
      <c r="H191" s="144">
        <v>2</v>
      </c>
      <c r="I191" s="145">
        <v>460</v>
      </c>
      <c r="J191" s="146">
        <f t="shared" si="30"/>
        <v>920</v>
      </c>
      <c r="K191" s="142" t="s">
        <v>3</v>
      </c>
      <c r="L191" s="30"/>
      <c r="M191" s="147" t="s">
        <v>3</v>
      </c>
      <c r="N191" s="148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161</v>
      </c>
      <c r="AT191" s="138" t="s">
        <v>344</v>
      </c>
      <c r="AU191" s="138" t="s">
        <v>81</v>
      </c>
      <c r="AY191" s="15" t="s">
        <v>153</v>
      </c>
      <c r="BE191" s="139">
        <f t="shared" si="34"/>
        <v>920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5" t="s">
        <v>79</v>
      </c>
      <c r="BK191" s="139">
        <f t="shared" si="39"/>
        <v>920</v>
      </c>
      <c r="BL191" s="15" t="s">
        <v>161</v>
      </c>
      <c r="BM191" s="138" t="s">
        <v>3300</v>
      </c>
    </row>
    <row r="192" spans="2:65" s="1" customFormat="1" ht="16.5" customHeight="1">
      <c r="B192" s="125"/>
      <c r="C192" s="140" t="s">
        <v>554</v>
      </c>
      <c r="D192" s="140" t="s">
        <v>344</v>
      </c>
      <c r="E192" s="141" t="s">
        <v>3301</v>
      </c>
      <c r="F192" s="142" t="s">
        <v>2241</v>
      </c>
      <c r="G192" s="143" t="s">
        <v>347</v>
      </c>
      <c r="H192" s="144">
        <v>28</v>
      </c>
      <c r="I192" s="145">
        <v>1000</v>
      </c>
      <c r="J192" s="146">
        <f t="shared" si="30"/>
        <v>28000</v>
      </c>
      <c r="K192" s="142" t="s">
        <v>3</v>
      </c>
      <c r="L192" s="30"/>
      <c r="M192" s="147" t="s">
        <v>3</v>
      </c>
      <c r="N192" s="148" t="s">
        <v>42</v>
      </c>
      <c r="P192" s="136">
        <f t="shared" si="31"/>
        <v>0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AR192" s="138" t="s">
        <v>161</v>
      </c>
      <c r="AT192" s="138" t="s">
        <v>344</v>
      </c>
      <c r="AU192" s="138" t="s">
        <v>81</v>
      </c>
      <c r="AY192" s="15" t="s">
        <v>153</v>
      </c>
      <c r="BE192" s="139">
        <f t="shared" si="34"/>
        <v>28000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5" t="s">
        <v>79</v>
      </c>
      <c r="BK192" s="139">
        <f t="shared" si="39"/>
        <v>28000</v>
      </c>
      <c r="BL192" s="15" t="s">
        <v>161</v>
      </c>
      <c r="BM192" s="138" t="s">
        <v>3302</v>
      </c>
    </row>
    <row r="193" spans="2:65" s="1" customFormat="1" ht="16.5" customHeight="1">
      <c r="B193" s="125"/>
      <c r="C193" s="140" t="s">
        <v>671</v>
      </c>
      <c r="D193" s="140" t="s">
        <v>344</v>
      </c>
      <c r="E193" s="141" t="s">
        <v>3303</v>
      </c>
      <c r="F193" s="142" t="s">
        <v>384</v>
      </c>
      <c r="G193" s="143" t="s">
        <v>347</v>
      </c>
      <c r="H193" s="144">
        <v>20</v>
      </c>
      <c r="I193" s="145">
        <v>675</v>
      </c>
      <c r="J193" s="146">
        <f t="shared" si="30"/>
        <v>13500</v>
      </c>
      <c r="K193" s="142" t="s">
        <v>3</v>
      </c>
      <c r="L193" s="30"/>
      <c r="M193" s="147" t="s">
        <v>3</v>
      </c>
      <c r="N193" s="148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161</v>
      </c>
      <c r="AT193" s="138" t="s">
        <v>344</v>
      </c>
      <c r="AU193" s="138" t="s">
        <v>81</v>
      </c>
      <c r="AY193" s="15" t="s">
        <v>153</v>
      </c>
      <c r="BE193" s="139">
        <f t="shared" si="34"/>
        <v>13500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5" t="s">
        <v>79</v>
      </c>
      <c r="BK193" s="139">
        <f t="shared" si="39"/>
        <v>13500</v>
      </c>
      <c r="BL193" s="15" t="s">
        <v>161</v>
      </c>
      <c r="BM193" s="138" t="s">
        <v>3304</v>
      </c>
    </row>
    <row r="194" spans="2:65" s="1" customFormat="1" ht="16.5" customHeight="1">
      <c r="B194" s="125"/>
      <c r="C194" s="140" t="s">
        <v>557</v>
      </c>
      <c r="D194" s="140" t="s">
        <v>344</v>
      </c>
      <c r="E194" s="141" t="s">
        <v>3305</v>
      </c>
      <c r="F194" s="142" t="s">
        <v>388</v>
      </c>
      <c r="G194" s="143" t="s">
        <v>164</v>
      </c>
      <c r="H194" s="144">
        <v>1</v>
      </c>
      <c r="I194" s="145">
        <v>7460</v>
      </c>
      <c r="J194" s="146">
        <f t="shared" si="30"/>
        <v>7460</v>
      </c>
      <c r="K194" s="142" t="s">
        <v>3</v>
      </c>
      <c r="L194" s="30"/>
      <c r="M194" s="147" t="s">
        <v>3</v>
      </c>
      <c r="N194" s="148" t="s">
        <v>42</v>
      </c>
      <c r="P194" s="136">
        <f t="shared" si="31"/>
        <v>0</v>
      </c>
      <c r="Q194" s="136">
        <v>0</v>
      </c>
      <c r="R194" s="136">
        <f t="shared" si="32"/>
        <v>0</v>
      </c>
      <c r="S194" s="136">
        <v>0</v>
      </c>
      <c r="T194" s="137">
        <f t="shared" si="33"/>
        <v>0</v>
      </c>
      <c r="AR194" s="138" t="s">
        <v>161</v>
      </c>
      <c r="AT194" s="138" t="s">
        <v>344</v>
      </c>
      <c r="AU194" s="138" t="s">
        <v>81</v>
      </c>
      <c r="AY194" s="15" t="s">
        <v>153</v>
      </c>
      <c r="BE194" s="139">
        <f t="shared" si="34"/>
        <v>7460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5" t="s">
        <v>79</v>
      </c>
      <c r="BK194" s="139">
        <f t="shared" si="39"/>
        <v>7460</v>
      </c>
      <c r="BL194" s="15" t="s">
        <v>161</v>
      </c>
      <c r="BM194" s="138" t="s">
        <v>3306</v>
      </c>
    </row>
    <row r="195" spans="2:65" s="1" customFormat="1" ht="16.5" customHeight="1">
      <c r="B195" s="125"/>
      <c r="C195" s="140" t="s">
        <v>678</v>
      </c>
      <c r="D195" s="140" t="s">
        <v>344</v>
      </c>
      <c r="E195" s="141" t="s">
        <v>3307</v>
      </c>
      <c r="F195" s="142" t="s">
        <v>976</v>
      </c>
      <c r="G195" s="143" t="s">
        <v>164</v>
      </c>
      <c r="H195" s="144">
        <v>1</v>
      </c>
      <c r="I195" s="145">
        <v>23808.262500000001</v>
      </c>
      <c r="J195" s="146">
        <f t="shared" si="30"/>
        <v>23808.26</v>
      </c>
      <c r="K195" s="142" t="s">
        <v>3</v>
      </c>
      <c r="L195" s="30"/>
      <c r="M195" s="147" t="s">
        <v>3</v>
      </c>
      <c r="N195" s="148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161</v>
      </c>
      <c r="AT195" s="138" t="s">
        <v>344</v>
      </c>
      <c r="AU195" s="138" t="s">
        <v>81</v>
      </c>
      <c r="AY195" s="15" t="s">
        <v>153</v>
      </c>
      <c r="BE195" s="139">
        <f t="shared" si="34"/>
        <v>23808.26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5" t="s">
        <v>79</v>
      </c>
      <c r="BK195" s="139">
        <f t="shared" si="39"/>
        <v>23808.26</v>
      </c>
      <c r="BL195" s="15" t="s">
        <v>161</v>
      </c>
      <c r="BM195" s="138" t="s">
        <v>3308</v>
      </c>
    </row>
    <row r="196" spans="2:65" s="1" customFormat="1" ht="16.5" customHeight="1">
      <c r="B196" s="125"/>
      <c r="C196" s="140" t="s">
        <v>352</v>
      </c>
      <c r="D196" s="140" t="s">
        <v>344</v>
      </c>
      <c r="E196" s="141" t="s">
        <v>3309</v>
      </c>
      <c r="F196" s="142" t="s">
        <v>980</v>
      </c>
      <c r="G196" s="143" t="s">
        <v>164</v>
      </c>
      <c r="H196" s="144">
        <v>1</v>
      </c>
      <c r="I196" s="145">
        <v>16665.524023499998</v>
      </c>
      <c r="J196" s="146">
        <f t="shared" si="30"/>
        <v>16665.52</v>
      </c>
      <c r="K196" s="142" t="s">
        <v>3</v>
      </c>
      <c r="L196" s="30"/>
      <c r="M196" s="147" t="s">
        <v>3</v>
      </c>
      <c r="N196" s="148" t="s">
        <v>42</v>
      </c>
      <c r="P196" s="136">
        <f t="shared" si="31"/>
        <v>0</v>
      </c>
      <c r="Q196" s="136">
        <v>0</v>
      </c>
      <c r="R196" s="136">
        <f t="shared" si="32"/>
        <v>0</v>
      </c>
      <c r="S196" s="136">
        <v>0</v>
      </c>
      <c r="T196" s="137">
        <f t="shared" si="33"/>
        <v>0</v>
      </c>
      <c r="AR196" s="138" t="s">
        <v>161</v>
      </c>
      <c r="AT196" s="138" t="s">
        <v>344</v>
      </c>
      <c r="AU196" s="138" t="s">
        <v>81</v>
      </c>
      <c r="AY196" s="15" t="s">
        <v>153</v>
      </c>
      <c r="BE196" s="139">
        <f t="shared" si="34"/>
        <v>16665.52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5" t="s">
        <v>79</v>
      </c>
      <c r="BK196" s="139">
        <f t="shared" si="39"/>
        <v>16665.52</v>
      </c>
      <c r="BL196" s="15" t="s">
        <v>161</v>
      </c>
      <c r="BM196" s="138" t="s">
        <v>3310</v>
      </c>
    </row>
    <row r="197" spans="2:65" s="1" customFormat="1" ht="16.5" customHeight="1">
      <c r="B197" s="125"/>
      <c r="C197" s="140" t="s">
        <v>685</v>
      </c>
      <c r="D197" s="140" t="s">
        <v>344</v>
      </c>
      <c r="E197" s="141" t="s">
        <v>3311</v>
      </c>
      <c r="F197" s="142" t="s">
        <v>391</v>
      </c>
      <c r="G197" s="143" t="s">
        <v>347</v>
      </c>
      <c r="H197" s="144">
        <v>16</v>
      </c>
      <c r="I197" s="145">
        <v>460</v>
      </c>
      <c r="J197" s="146">
        <f t="shared" si="30"/>
        <v>7360</v>
      </c>
      <c r="K197" s="142" t="s">
        <v>3</v>
      </c>
      <c r="L197" s="30"/>
      <c r="M197" s="147" t="s">
        <v>3</v>
      </c>
      <c r="N197" s="148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161</v>
      </c>
      <c r="AT197" s="138" t="s">
        <v>344</v>
      </c>
      <c r="AU197" s="138" t="s">
        <v>81</v>
      </c>
      <c r="AY197" s="15" t="s">
        <v>153</v>
      </c>
      <c r="BE197" s="139">
        <f t="shared" si="34"/>
        <v>7360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5" t="s">
        <v>79</v>
      </c>
      <c r="BK197" s="139">
        <f t="shared" si="39"/>
        <v>7360</v>
      </c>
      <c r="BL197" s="15" t="s">
        <v>161</v>
      </c>
      <c r="BM197" s="138" t="s">
        <v>3312</v>
      </c>
    </row>
    <row r="198" spans="2:65" s="1" customFormat="1" ht="16.5" customHeight="1">
      <c r="B198" s="125"/>
      <c r="C198" s="140" t="s">
        <v>356</v>
      </c>
      <c r="D198" s="140" t="s">
        <v>344</v>
      </c>
      <c r="E198" s="141" t="s">
        <v>3313</v>
      </c>
      <c r="F198" s="142" t="s">
        <v>395</v>
      </c>
      <c r="G198" s="143" t="s">
        <v>347</v>
      </c>
      <c r="H198" s="144">
        <v>8</v>
      </c>
      <c r="I198" s="145">
        <v>460</v>
      </c>
      <c r="J198" s="146">
        <f t="shared" si="30"/>
        <v>3680</v>
      </c>
      <c r="K198" s="142" t="s">
        <v>3</v>
      </c>
      <c r="L198" s="30"/>
      <c r="M198" s="149" t="s">
        <v>3</v>
      </c>
      <c r="N198" s="150" t="s">
        <v>42</v>
      </c>
      <c r="O198" s="151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AR198" s="138" t="s">
        <v>161</v>
      </c>
      <c r="AT198" s="138" t="s">
        <v>344</v>
      </c>
      <c r="AU198" s="138" t="s">
        <v>81</v>
      </c>
      <c r="AY198" s="15" t="s">
        <v>153</v>
      </c>
      <c r="BE198" s="139">
        <f t="shared" si="34"/>
        <v>3680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5" t="s">
        <v>79</v>
      </c>
      <c r="BK198" s="139">
        <f t="shared" si="39"/>
        <v>3680</v>
      </c>
      <c r="BL198" s="15" t="s">
        <v>161</v>
      </c>
      <c r="BM198" s="138" t="s">
        <v>3314</v>
      </c>
    </row>
    <row r="199" spans="2:65" s="1" customFormat="1" ht="6.95" customHeight="1">
      <c r="B199" s="39"/>
      <c r="C199" s="40"/>
      <c r="D199" s="40"/>
      <c r="E199" s="40"/>
      <c r="F199" s="40"/>
      <c r="G199" s="40"/>
      <c r="H199" s="40"/>
      <c r="I199" s="40"/>
      <c r="J199" s="40"/>
      <c r="K199" s="40"/>
      <c r="L199" s="30"/>
    </row>
  </sheetData>
  <autoFilter ref="C86:K198" xr:uid="{00000000-0009-0000-0000-00000D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05"/>
  <sheetViews>
    <sheetView showGridLines="0" topLeftCell="A74" zoomScale="80" zoomScaleNormal="80" zoomScaleSheetLayoutView="80" workbookViewId="0">
      <selection activeCell="I93" sqref="I9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120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3315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ROUND(J89, 2)</f>
        <v>869496.3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ROUND((SUM(BE89:BE204)),  2)</f>
        <v>869496.3</v>
      </c>
      <c r="I33" s="87">
        <v>0.21</v>
      </c>
      <c r="J33" s="86">
        <f>ROUND(((SUM(BE89:BE204))*I33),  2)</f>
        <v>182594.22</v>
      </c>
      <c r="L33" s="30"/>
    </row>
    <row r="34" spans="2:12" s="1" customFormat="1" ht="14.45" customHeight="1">
      <c r="B34" s="30"/>
      <c r="E34" s="25" t="s">
        <v>43</v>
      </c>
      <c r="F34" s="86">
        <f>ROUND((SUM(BF89:BF204)),  2)</f>
        <v>0</v>
      </c>
      <c r="I34" s="87">
        <v>0.12</v>
      </c>
      <c r="J34" s="86">
        <f>ROUND(((SUM(BF89:BF204))*I34),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ROUND((SUM(BG89:BG204)),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ROUND((SUM(BH89:BH204)),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ROUND((SUM(BI89:BI204)),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1052090.52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RMS 4.4 - Kotelna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J89</f>
        <v>869496.30000000028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J90</f>
        <v>869496.30000000028</v>
      </c>
      <c r="L60" s="97"/>
    </row>
    <row r="61" spans="2:47" s="9" customFormat="1" ht="19.899999999999999" customHeight="1">
      <c r="B61" s="101"/>
      <c r="D61" s="102" t="s">
        <v>3316</v>
      </c>
      <c r="E61" s="103"/>
      <c r="F61" s="103"/>
      <c r="G61" s="103"/>
      <c r="H61" s="103"/>
      <c r="I61" s="103"/>
      <c r="J61" s="104">
        <f>J91</f>
        <v>25371.82</v>
      </c>
      <c r="L61" s="101"/>
    </row>
    <row r="62" spans="2:47" s="9" customFormat="1" ht="19.899999999999999" customHeight="1">
      <c r="B62" s="101"/>
      <c r="D62" s="102" t="s">
        <v>3317</v>
      </c>
      <c r="E62" s="103"/>
      <c r="F62" s="103"/>
      <c r="G62" s="103"/>
      <c r="H62" s="103"/>
      <c r="I62" s="103"/>
      <c r="J62" s="104">
        <f>J99</f>
        <v>472211.5900000002</v>
      </c>
      <c r="L62" s="101"/>
    </row>
    <row r="63" spans="2:47" s="9" customFormat="1" ht="19.899999999999999" customHeight="1">
      <c r="B63" s="101"/>
      <c r="D63" s="102" t="s">
        <v>405</v>
      </c>
      <c r="E63" s="103"/>
      <c r="F63" s="103"/>
      <c r="G63" s="103"/>
      <c r="H63" s="103"/>
      <c r="I63" s="103"/>
      <c r="J63" s="104">
        <f>J158</f>
        <v>6937.58</v>
      </c>
      <c r="L63" s="101"/>
    </row>
    <row r="64" spans="2:47" s="9" customFormat="1" ht="19.899999999999999" customHeight="1">
      <c r="B64" s="101"/>
      <c r="D64" s="102" t="s">
        <v>994</v>
      </c>
      <c r="E64" s="103"/>
      <c r="F64" s="103"/>
      <c r="G64" s="103"/>
      <c r="H64" s="103"/>
      <c r="I64" s="103"/>
      <c r="J64" s="104">
        <f>J160</f>
        <v>5839.04</v>
      </c>
      <c r="L64" s="101"/>
    </row>
    <row r="65" spans="2:12" s="9" customFormat="1" ht="14.85" customHeight="1">
      <c r="B65" s="101"/>
      <c r="D65" s="102" t="s">
        <v>997</v>
      </c>
      <c r="E65" s="103"/>
      <c r="F65" s="103"/>
      <c r="G65" s="103"/>
      <c r="H65" s="103"/>
      <c r="I65" s="103"/>
      <c r="J65" s="104">
        <f>J161</f>
        <v>5839.04</v>
      </c>
      <c r="L65" s="101"/>
    </row>
    <row r="66" spans="2:12" s="9" customFormat="1" ht="19.899999999999999" customHeight="1">
      <c r="B66" s="101"/>
      <c r="D66" s="102" t="s">
        <v>135</v>
      </c>
      <c r="E66" s="103"/>
      <c r="F66" s="103"/>
      <c r="G66" s="103"/>
      <c r="H66" s="103"/>
      <c r="I66" s="103"/>
      <c r="J66" s="104">
        <f>J163</f>
        <v>58739.540000000008</v>
      </c>
      <c r="L66" s="101"/>
    </row>
    <row r="67" spans="2:12" s="9" customFormat="1" ht="19.899999999999999" customHeight="1">
      <c r="B67" s="101"/>
      <c r="D67" s="102" t="s">
        <v>136</v>
      </c>
      <c r="E67" s="103"/>
      <c r="F67" s="103"/>
      <c r="G67" s="103"/>
      <c r="H67" s="103"/>
      <c r="I67" s="103"/>
      <c r="J67" s="104">
        <f>J177</f>
        <v>103718.42000000001</v>
      </c>
      <c r="L67" s="101"/>
    </row>
    <row r="68" spans="2:12" s="9" customFormat="1" ht="19.899999999999999" customHeight="1">
      <c r="B68" s="101"/>
      <c r="D68" s="102" t="s">
        <v>137</v>
      </c>
      <c r="E68" s="103"/>
      <c r="F68" s="103"/>
      <c r="G68" s="103"/>
      <c r="H68" s="103"/>
      <c r="I68" s="103"/>
      <c r="J68" s="104">
        <f>J188</f>
        <v>15070.050000000001</v>
      </c>
      <c r="L68" s="101"/>
    </row>
    <row r="69" spans="2:12" s="9" customFormat="1" ht="19.899999999999999" customHeight="1">
      <c r="B69" s="101"/>
      <c r="D69" s="102" t="s">
        <v>138</v>
      </c>
      <c r="E69" s="103"/>
      <c r="F69" s="103"/>
      <c r="G69" s="103"/>
      <c r="H69" s="103"/>
      <c r="I69" s="103"/>
      <c r="J69" s="104">
        <f>J193</f>
        <v>181608.26</v>
      </c>
      <c r="L69" s="101"/>
    </row>
    <row r="70" spans="2:12" s="1" customFormat="1" ht="21.75" customHeight="1">
      <c r="B70" s="30"/>
      <c r="L70" s="30"/>
    </row>
    <row r="71" spans="2:12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30"/>
    </row>
    <row r="75" spans="2:12" s="1" customFormat="1" ht="6.95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30"/>
    </row>
    <row r="76" spans="2:12" s="1" customFormat="1" ht="24.95" customHeight="1">
      <c r="B76" s="30"/>
      <c r="C76" s="19" t="s">
        <v>139</v>
      </c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5" t="s">
        <v>17</v>
      </c>
      <c r="L78" s="30"/>
    </row>
    <row r="79" spans="2:12" s="1" customFormat="1" ht="16.5" customHeight="1">
      <c r="B79" s="30"/>
      <c r="E79" s="291" t="str">
        <f>E7</f>
        <v>ČOV Vrchlabí</v>
      </c>
      <c r="F79" s="292"/>
      <c r="G79" s="292"/>
      <c r="H79" s="292"/>
      <c r="L79" s="30"/>
    </row>
    <row r="80" spans="2:12" s="1" customFormat="1" ht="12" customHeight="1">
      <c r="B80" s="30"/>
      <c r="C80" s="25" t="s">
        <v>125</v>
      </c>
      <c r="L80" s="30"/>
    </row>
    <row r="81" spans="2:65" s="1" customFormat="1" ht="16.5" customHeight="1">
      <c r="B81" s="30"/>
      <c r="E81" s="285" t="str">
        <f>E9</f>
        <v>RMS 4.4 - Kotelna</v>
      </c>
      <c r="F81" s="290"/>
      <c r="G81" s="290"/>
      <c r="H81" s="290"/>
      <c r="L81" s="30"/>
    </row>
    <row r="82" spans="2:65" s="1" customFormat="1" ht="6.95" customHeight="1">
      <c r="B82" s="30"/>
      <c r="L82" s="30"/>
    </row>
    <row r="83" spans="2:65" s="1" customFormat="1" ht="12" customHeight="1">
      <c r="B83" s="30"/>
      <c r="C83" s="25" t="s">
        <v>21</v>
      </c>
      <c r="F83" s="23" t="str">
        <f>F12</f>
        <v xml:space="preserve"> </v>
      </c>
      <c r="I83" s="25" t="s">
        <v>23</v>
      </c>
      <c r="J83" s="47">
        <f>IF(J12="","",J12)</f>
        <v>45539</v>
      </c>
      <c r="L83" s="30"/>
    </row>
    <row r="84" spans="2:65" s="1" customFormat="1" ht="6.95" customHeight="1">
      <c r="B84" s="30"/>
      <c r="L84" s="30"/>
    </row>
    <row r="85" spans="2:65" s="1" customFormat="1" ht="15.2" customHeight="1">
      <c r="B85" s="30"/>
      <c r="C85" s="25" t="s">
        <v>24</v>
      </c>
      <c r="F85" s="23" t="str">
        <f>E15</f>
        <v xml:space="preserve"> </v>
      </c>
      <c r="I85" s="25" t="s">
        <v>29</v>
      </c>
      <c r="J85" s="28" t="str">
        <f>E21</f>
        <v xml:space="preserve"> </v>
      </c>
      <c r="L85" s="30"/>
    </row>
    <row r="86" spans="2:65" s="1" customFormat="1" ht="15.2" customHeight="1">
      <c r="B86" s="30"/>
      <c r="C86" s="25" t="s">
        <v>28</v>
      </c>
      <c r="F86" s="23" t="str">
        <f>IF(E18="","",E18)</f>
        <v>VODA CZ s.r.o.</v>
      </c>
      <c r="I86" s="25" t="s">
        <v>31</v>
      </c>
      <c r="J86" s="28" t="str">
        <f>E24</f>
        <v>PP POHONY</v>
      </c>
      <c r="L86" s="30"/>
    </row>
    <row r="87" spans="2:65" s="1" customFormat="1" ht="10.35" customHeight="1">
      <c r="B87" s="30"/>
      <c r="L87" s="30"/>
    </row>
    <row r="88" spans="2:65" s="10" customFormat="1" ht="29.25" customHeight="1">
      <c r="B88" s="105"/>
      <c r="C88" s="106" t="s">
        <v>140</v>
      </c>
      <c r="D88" s="107" t="s">
        <v>56</v>
      </c>
      <c r="E88" s="107" t="s">
        <v>52</v>
      </c>
      <c r="F88" s="107" t="s">
        <v>53</v>
      </c>
      <c r="G88" s="107" t="s">
        <v>141</v>
      </c>
      <c r="H88" s="107" t="s">
        <v>142</v>
      </c>
      <c r="I88" s="107" t="s">
        <v>143</v>
      </c>
      <c r="J88" s="107" t="s">
        <v>129</v>
      </c>
      <c r="K88" s="108" t="s">
        <v>144</v>
      </c>
      <c r="L88" s="105"/>
      <c r="M88" s="54" t="s">
        <v>3</v>
      </c>
      <c r="N88" s="55" t="s">
        <v>41</v>
      </c>
      <c r="O88" s="55" t="s">
        <v>145</v>
      </c>
      <c r="P88" s="55" t="s">
        <v>146</v>
      </c>
      <c r="Q88" s="55" t="s">
        <v>147</v>
      </c>
      <c r="R88" s="55" t="s">
        <v>148</v>
      </c>
      <c r="S88" s="55" t="s">
        <v>149</v>
      </c>
      <c r="T88" s="56" t="s">
        <v>150</v>
      </c>
    </row>
    <row r="89" spans="2:65" s="1" customFormat="1" ht="22.9" customHeight="1">
      <c r="B89" s="30"/>
      <c r="C89" s="59" t="s">
        <v>151</v>
      </c>
      <c r="J89" s="109">
        <f>BK89</f>
        <v>869496.30000000028</v>
      </c>
      <c r="L89" s="30"/>
      <c r="M89" s="57"/>
      <c r="N89" s="48"/>
      <c r="O89" s="48"/>
      <c r="P89" s="110">
        <f>P90</f>
        <v>0</v>
      </c>
      <c r="Q89" s="48"/>
      <c r="R89" s="110">
        <f>R90</f>
        <v>0</v>
      </c>
      <c r="S89" s="48"/>
      <c r="T89" s="111">
        <f>T90</f>
        <v>0</v>
      </c>
      <c r="AT89" s="15" t="s">
        <v>70</v>
      </c>
      <c r="AU89" s="15" t="s">
        <v>130</v>
      </c>
      <c r="BK89" s="112">
        <f>BK90</f>
        <v>869496.30000000028</v>
      </c>
    </row>
    <row r="90" spans="2:65" s="11" customFormat="1" ht="25.9" customHeight="1">
      <c r="B90" s="113"/>
      <c r="D90" s="114" t="s">
        <v>70</v>
      </c>
      <c r="E90" s="115" t="s">
        <v>152</v>
      </c>
      <c r="F90" s="115" t="s">
        <v>152</v>
      </c>
      <c r="I90" s="116"/>
      <c r="J90" s="117">
        <f>BK90</f>
        <v>869496.30000000028</v>
      </c>
      <c r="L90" s="113"/>
      <c r="M90" s="118"/>
      <c r="P90" s="119">
        <f>P91+P99+P158+P160+P163+P177+P188+P193</f>
        <v>0</v>
      </c>
      <c r="R90" s="119">
        <f>R91+R99+R158+R160+R163+R177+R188+R193</f>
        <v>0</v>
      </c>
      <c r="T90" s="120">
        <f>T91+T99+T158+T160+T163+T177+T188+T193</f>
        <v>0</v>
      </c>
      <c r="AR90" s="114" t="s">
        <v>79</v>
      </c>
      <c r="AT90" s="121" t="s">
        <v>70</v>
      </c>
      <c r="AU90" s="121" t="s">
        <v>71</v>
      </c>
      <c r="AY90" s="114" t="s">
        <v>153</v>
      </c>
      <c r="BK90" s="122">
        <f>BK91+BK99+BK158+BK160+BK163+BK177+BK188+BK193</f>
        <v>869496.30000000028</v>
      </c>
    </row>
    <row r="91" spans="2:65" s="11" customFormat="1" ht="22.9" customHeight="1">
      <c r="B91" s="113"/>
      <c r="D91" s="114" t="s">
        <v>70</v>
      </c>
      <c r="E91" s="123" t="s">
        <v>409</v>
      </c>
      <c r="F91" s="123" t="s">
        <v>3318</v>
      </c>
      <c r="I91" s="116"/>
      <c r="J91" s="124">
        <f>BK91</f>
        <v>25371.82</v>
      </c>
      <c r="L91" s="113"/>
      <c r="M91" s="118"/>
      <c r="P91" s="119">
        <f>SUM(P92:P98)</f>
        <v>0</v>
      </c>
      <c r="R91" s="119">
        <f>SUM(R92:R98)</f>
        <v>0</v>
      </c>
      <c r="T91" s="120">
        <f>SUM(T92:T98)</f>
        <v>0</v>
      </c>
      <c r="AR91" s="114" t="s">
        <v>79</v>
      </c>
      <c r="AT91" s="121" t="s">
        <v>70</v>
      </c>
      <c r="AU91" s="121" t="s">
        <v>79</v>
      </c>
      <c r="AY91" s="114" t="s">
        <v>153</v>
      </c>
      <c r="BK91" s="122">
        <f>SUM(BK92:BK98)</f>
        <v>25371.82</v>
      </c>
    </row>
    <row r="92" spans="2:65" s="1" customFormat="1" ht="16.5" customHeight="1">
      <c r="B92" s="125"/>
      <c r="C92" s="126" t="s">
        <v>79</v>
      </c>
      <c r="D92" s="126" t="s">
        <v>156</v>
      </c>
      <c r="E92" s="127" t="s">
        <v>3319</v>
      </c>
      <c r="F92" s="128" t="s">
        <v>412</v>
      </c>
      <c r="G92" s="129" t="s">
        <v>159</v>
      </c>
      <c r="H92" s="130">
        <v>1</v>
      </c>
      <c r="I92" s="131">
        <v>17976.2775</v>
      </c>
      <c r="J92" s="132">
        <f t="shared" ref="J92:J98" si="0">ROUND(I92*H92,2)</f>
        <v>17976.28</v>
      </c>
      <c r="K92" s="128" t="s">
        <v>3</v>
      </c>
      <c r="L92" s="133"/>
      <c r="M92" s="134" t="s">
        <v>3</v>
      </c>
      <c r="N92" s="135" t="s">
        <v>42</v>
      </c>
      <c r="P92" s="136">
        <f t="shared" ref="P92:P98" si="1">O92*H92</f>
        <v>0</v>
      </c>
      <c r="Q92" s="136">
        <v>0</v>
      </c>
      <c r="R92" s="136">
        <f t="shared" ref="R92:R98" si="2">Q92*H92</f>
        <v>0</v>
      </c>
      <c r="S92" s="136">
        <v>0</v>
      </c>
      <c r="T92" s="137">
        <f t="shared" ref="T92:T98" si="3">S92*H92</f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 t="shared" ref="BE92:BE98" si="4">IF(N92="základní",J92,0)</f>
        <v>17976.28</v>
      </c>
      <c r="BF92" s="139">
        <f t="shared" ref="BF92:BF98" si="5">IF(N92="snížená",J92,0)</f>
        <v>0</v>
      </c>
      <c r="BG92" s="139">
        <f t="shared" ref="BG92:BG98" si="6">IF(N92="zákl. přenesená",J92,0)</f>
        <v>0</v>
      </c>
      <c r="BH92" s="139">
        <f t="shared" ref="BH92:BH98" si="7">IF(N92="sníž. přenesená",J92,0)</f>
        <v>0</v>
      </c>
      <c r="BI92" s="139">
        <f t="shared" ref="BI92:BI98" si="8">IF(N92="nulová",J92,0)</f>
        <v>0</v>
      </c>
      <c r="BJ92" s="15" t="s">
        <v>79</v>
      </c>
      <c r="BK92" s="139">
        <f t="shared" ref="BK92:BK98" si="9">ROUND(I92*H92,2)</f>
        <v>17976.28</v>
      </c>
      <c r="BL92" s="15" t="s">
        <v>161</v>
      </c>
      <c r="BM92" s="138" t="s">
        <v>3320</v>
      </c>
    </row>
    <row r="93" spans="2:65" s="1" customFormat="1" ht="16.5" customHeight="1">
      <c r="B93" s="125"/>
      <c r="C93" s="126" t="s">
        <v>81</v>
      </c>
      <c r="D93" s="126" t="s">
        <v>156</v>
      </c>
      <c r="E93" s="127" t="s">
        <v>3321</v>
      </c>
      <c r="F93" s="128" t="s">
        <v>414</v>
      </c>
      <c r="G93" s="129" t="s">
        <v>415</v>
      </c>
      <c r="H93" s="130">
        <v>1</v>
      </c>
      <c r="I93" s="131">
        <v>3100.5122999999999</v>
      </c>
      <c r="J93" s="132">
        <f t="shared" si="0"/>
        <v>3100.51</v>
      </c>
      <c r="K93" s="128" t="s">
        <v>3</v>
      </c>
      <c r="L93" s="133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 t="shared" si="4"/>
        <v>3100.51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5" t="s">
        <v>79</v>
      </c>
      <c r="BK93" s="139">
        <f t="shared" si="9"/>
        <v>3100.51</v>
      </c>
      <c r="BL93" s="15" t="s">
        <v>161</v>
      </c>
      <c r="BM93" s="138" t="s">
        <v>3322</v>
      </c>
    </row>
    <row r="94" spans="2:65" s="1" customFormat="1" ht="16.5" customHeight="1">
      <c r="B94" s="125"/>
      <c r="C94" s="126" t="s">
        <v>167</v>
      </c>
      <c r="D94" s="126" t="s">
        <v>156</v>
      </c>
      <c r="E94" s="127" t="s">
        <v>3323</v>
      </c>
      <c r="F94" s="128" t="s">
        <v>417</v>
      </c>
      <c r="G94" s="129" t="s">
        <v>415</v>
      </c>
      <c r="H94" s="130">
        <v>1</v>
      </c>
      <c r="I94" s="131">
        <v>1123.5575999999999</v>
      </c>
      <c r="J94" s="132">
        <f t="shared" si="0"/>
        <v>1123.56</v>
      </c>
      <c r="K94" s="128" t="s">
        <v>3</v>
      </c>
      <c r="L94" s="133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160</v>
      </c>
      <c r="AT94" s="138" t="s">
        <v>156</v>
      </c>
      <c r="AU94" s="138" t="s">
        <v>81</v>
      </c>
      <c r="AY94" s="15" t="s">
        <v>153</v>
      </c>
      <c r="BE94" s="139">
        <f t="shared" si="4"/>
        <v>1123.56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5" t="s">
        <v>79</v>
      </c>
      <c r="BK94" s="139">
        <f t="shared" si="9"/>
        <v>1123.56</v>
      </c>
      <c r="BL94" s="15" t="s">
        <v>161</v>
      </c>
      <c r="BM94" s="138" t="s">
        <v>3324</v>
      </c>
    </row>
    <row r="95" spans="2:65" s="1" customFormat="1" ht="16.5" customHeight="1">
      <c r="B95" s="125"/>
      <c r="C95" s="126" t="s">
        <v>161</v>
      </c>
      <c r="D95" s="126" t="s">
        <v>156</v>
      </c>
      <c r="E95" s="127" t="s">
        <v>3325</v>
      </c>
      <c r="F95" s="128" t="s">
        <v>419</v>
      </c>
      <c r="G95" s="129" t="s">
        <v>415</v>
      </c>
      <c r="H95" s="130">
        <v>1</v>
      </c>
      <c r="I95" s="131">
        <v>525.70567499999993</v>
      </c>
      <c r="J95" s="132">
        <f t="shared" si="0"/>
        <v>525.71</v>
      </c>
      <c r="K95" s="128" t="s">
        <v>3</v>
      </c>
      <c r="L95" s="133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si="4"/>
        <v>525.71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5" t="s">
        <v>79</v>
      </c>
      <c r="BK95" s="139">
        <f t="shared" si="9"/>
        <v>525.71</v>
      </c>
      <c r="BL95" s="15" t="s">
        <v>161</v>
      </c>
      <c r="BM95" s="138" t="s">
        <v>3326</v>
      </c>
    </row>
    <row r="96" spans="2:65" s="1" customFormat="1" ht="16.5" customHeight="1">
      <c r="B96" s="125"/>
      <c r="C96" s="126" t="s">
        <v>174</v>
      </c>
      <c r="D96" s="126" t="s">
        <v>156</v>
      </c>
      <c r="E96" s="127" t="s">
        <v>3327</v>
      </c>
      <c r="F96" s="128" t="s">
        <v>421</v>
      </c>
      <c r="G96" s="129" t="s">
        <v>360</v>
      </c>
      <c r="H96" s="130">
        <v>8</v>
      </c>
      <c r="I96" s="131">
        <v>70.99190999999999</v>
      </c>
      <c r="J96" s="132">
        <f t="shared" si="0"/>
        <v>567.94000000000005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567.94000000000005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567.94000000000005</v>
      </c>
      <c r="BL96" s="15" t="s">
        <v>161</v>
      </c>
      <c r="BM96" s="138" t="s">
        <v>3328</v>
      </c>
    </row>
    <row r="97" spans="2:65" s="1" customFormat="1" ht="16.5" customHeight="1">
      <c r="B97" s="125"/>
      <c r="C97" s="126" t="s">
        <v>178</v>
      </c>
      <c r="D97" s="126" t="s">
        <v>156</v>
      </c>
      <c r="E97" s="127" t="s">
        <v>3329</v>
      </c>
      <c r="F97" s="128" t="s">
        <v>423</v>
      </c>
      <c r="G97" s="129" t="s">
        <v>360</v>
      </c>
      <c r="H97" s="130">
        <v>10</v>
      </c>
      <c r="I97" s="131">
        <v>125.0535</v>
      </c>
      <c r="J97" s="132">
        <f t="shared" si="0"/>
        <v>1250.54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1250.54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1250.54</v>
      </c>
      <c r="BL97" s="15" t="s">
        <v>161</v>
      </c>
      <c r="BM97" s="138" t="s">
        <v>3330</v>
      </c>
    </row>
    <row r="98" spans="2:65" s="1" customFormat="1" ht="16.5" customHeight="1">
      <c r="B98" s="125"/>
      <c r="C98" s="126" t="s">
        <v>182</v>
      </c>
      <c r="D98" s="126" t="s">
        <v>156</v>
      </c>
      <c r="E98" s="127" t="s">
        <v>3331</v>
      </c>
      <c r="F98" s="128" t="s">
        <v>425</v>
      </c>
      <c r="G98" s="129" t="s">
        <v>360</v>
      </c>
      <c r="H98" s="130">
        <v>4</v>
      </c>
      <c r="I98" s="131">
        <v>206.81924999999998</v>
      </c>
      <c r="J98" s="132">
        <f t="shared" si="0"/>
        <v>827.28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827.28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827.28</v>
      </c>
      <c r="BL98" s="15" t="s">
        <v>161</v>
      </c>
      <c r="BM98" s="138" t="s">
        <v>3332</v>
      </c>
    </row>
    <row r="99" spans="2:65" s="11" customFormat="1" ht="22.9" customHeight="1">
      <c r="B99" s="113"/>
      <c r="D99" s="114" t="s">
        <v>70</v>
      </c>
      <c r="E99" s="123" t="s">
        <v>426</v>
      </c>
      <c r="F99" s="123" t="s">
        <v>3333</v>
      </c>
      <c r="I99" s="116"/>
      <c r="J99" s="124">
        <f>BK99</f>
        <v>472211.5900000002</v>
      </c>
      <c r="L99" s="113"/>
      <c r="M99" s="118"/>
      <c r="P99" s="119">
        <f>SUM(P100:P157)</f>
        <v>0</v>
      </c>
      <c r="R99" s="119">
        <f>SUM(R100:R157)</f>
        <v>0</v>
      </c>
      <c r="T99" s="120">
        <f>SUM(T100:T157)</f>
        <v>0</v>
      </c>
      <c r="AR99" s="114" t="s">
        <v>79</v>
      </c>
      <c r="AT99" s="121" t="s">
        <v>70</v>
      </c>
      <c r="AU99" s="121" t="s">
        <v>79</v>
      </c>
      <c r="AY99" s="114" t="s">
        <v>153</v>
      </c>
      <c r="BK99" s="122">
        <f>SUM(BK100:BK157)</f>
        <v>472211.5900000002</v>
      </c>
    </row>
    <row r="100" spans="2:65" s="1" customFormat="1" ht="16.5" customHeight="1">
      <c r="B100" s="125"/>
      <c r="C100" s="126" t="s">
        <v>160</v>
      </c>
      <c r="D100" s="126" t="s">
        <v>156</v>
      </c>
      <c r="E100" s="127" t="s">
        <v>3334</v>
      </c>
      <c r="F100" s="128" t="s">
        <v>1922</v>
      </c>
      <c r="G100" s="129" t="s">
        <v>159</v>
      </c>
      <c r="H100" s="130">
        <v>1</v>
      </c>
      <c r="I100" s="131">
        <v>10006.117324499999</v>
      </c>
      <c r="J100" s="132">
        <f t="shared" ref="J100:J131" si="10">ROUND(I100*H100,2)</f>
        <v>10006.120000000001</v>
      </c>
      <c r="K100" s="128" t="s">
        <v>3</v>
      </c>
      <c r="L100" s="133"/>
      <c r="M100" s="134" t="s">
        <v>3</v>
      </c>
      <c r="N100" s="135" t="s">
        <v>42</v>
      </c>
      <c r="P100" s="136">
        <f t="shared" ref="P100:P131" si="11">O100*H100</f>
        <v>0</v>
      </c>
      <c r="Q100" s="136">
        <v>0</v>
      </c>
      <c r="R100" s="136">
        <f t="shared" ref="R100:R131" si="12">Q100*H100</f>
        <v>0</v>
      </c>
      <c r="S100" s="136">
        <v>0</v>
      </c>
      <c r="T100" s="137">
        <f t="shared" ref="T100:T131" si="13">S100*H100</f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ref="BE100:BE131" si="14">IF(N100="základní",J100,0)</f>
        <v>10006.120000000001</v>
      </c>
      <c r="BF100" s="139">
        <f t="shared" ref="BF100:BF131" si="15">IF(N100="snížená",J100,0)</f>
        <v>0</v>
      </c>
      <c r="BG100" s="139">
        <f t="shared" ref="BG100:BG131" si="16">IF(N100="zákl. přenesená",J100,0)</f>
        <v>0</v>
      </c>
      <c r="BH100" s="139">
        <f t="shared" ref="BH100:BH131" si="17">IF(N100="sníž. přenesená",J100,0)</f>
        <v>0</v>
      </c>
      <c r="BI100" s="139">
        <f t="shared" ref="BI100:BI131" si="18">IF(N100="nulová",J100,0)</f>
        <v>0</v>
      </c>
      <c r="BJ100" s="15" t="s">
        <v>79</v>
      </c>
      <c r="BK100" s="139">
        <f t="shared" ref="BK100:BK131" si="19">ROUND(I100*H100,2)</f>
        <v>10006.120000000001</v>
      </c>
      <c r="BL100" s="15" t="s">
        <v>161</v>
      </c>
      <c r="BM100" s="138" t="s">
        <v>3335</v>
      </c>
    </row>
    <row r="101" spans="2:65" s="1" customFormat="1" ht="16.5" customHeight="1">
      <c r="B101" s="125"/>
      <c r="C101" s="126" t="s">
        <v>189</v>
      </c>
      <c r="D101" s="126" t="s">
        <v>156</v>
      </c>
      <c r="E101" s="127" t="s">
        <v>3336</v>
      </c>
      <c r="F101" s="128" t="s">
        <v>432</v>
      </c>
      <c r="G101" s="129" t="s">
        <v>159</v>
      </c>
      <c r="H101" s="130">
        <v>1</v>
      </c>
      <c r="I101" s="131">
        <v>190.56229499999998</v>
      </c>
      <c r="J101" s="132">
        <f t="shared" si="10"/>
        <v>190.56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14"/>
        <v>190.56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5" t="s">
        <v>79</v>
      </c>
      <c r="BK101" s="139">
        <f t="shared" si="19"/>
        <v>190.56</v>
      </c>
      <c r="BL101" s="15" t="s">
        <v>161</v>
      </c>
      <c r="BM101" s="138" t="s">
        <v>3337</v>
      </c>
    </row>
    <row r="102" spans="2:65" s="1" customFormat="1" ht="16.5" customHeight="1">
      <c r="B102" s="125"/>
      <c r="C102" s="126" t="s">
        <v>193</v>
      </c>
      <c r="D102" s="126" t="s">
        <v>156</v>
      </c>
      <c r="E102" s="127" t="s">
        <v>3338</v>
      </c>
      <c r="F102" s="128" t="s">
        <v>1927</v>
      </c>
      <c r="G102" s="129" t="s">
        <v>159</v>
      </c>
      <c r="H102" s="130">
        <v>1</v>
      </c>
      <c r="I102" s="131">
        <v>2166.9462869999998</v>
      </c>
      <c r="J102" s="132">
        <f t="shared" si="10"/>
        <v>2166.9499999999998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14"/>
        <v>2166.9499999999998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5" t="s">
        <v>79</v>
      </c>
      <c r="BK102" s="139">
        <f t="shared" si="19"/>
        <v>2166.9499999999998</v>
      </c>
      <c r="BL102" s="15" t="s">
        <v>161</v>
      </c>
      <c r="BM102" s="138" t="s">
        <v>3339</v>
      </c>
    </row>
    <row r="103" spans="2:65" s="1" customFormat="1" ht="16.5" customHeight="1">
      <c r="B103" s="125"/>
      <c r="C103" s="126" t="s">
        <v>197</v>
      </c>
      <c r="D103" s="126" t="s">
        <v>156</v>
      </c>
      <c r="E103" s="127" t="s">
        <v>3340</v>
      </c>
      <c r="F103" s="128" t="s">
        <v>529</v>
      </c>
      <c r="G103" s="129" t="s">
        <v>159</v>
      </c>
      <c r="H103" s="130">
        <v>1</v>
      </c>
      <c r="I103" s="131">
        <v>4004.2611674999994</v>
      </c>
      <c r="J103" s="132">
        <f t="shared" si="10"/>
        <v>4004.26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14"/>
        <v>4004.26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5" t="s">
        <v>79</v>
      </c>
      <c r="BK103" s="139">
        <f t="shared" si="19"/>
        <v>4004.26</v>
      </c>
      <c r="BL103" s="15" t="s">
        <v>161</v>
      </c>
      <c r="BM103" s="138" t="s">
        <v>3341</v>
      </c>
    </row>
    <row r="104" spans="2:65" s="1" customFormat="1" ht="16.5" customHeight="1">
      <c r="B104" s="125"/>
      <c r="C104" s="126" t="s">
        <v>9</v>
      </c>
      <c r="D104" s="126" t="s">
        <v>156</v>
      </c>
      <c r="E104" s="127" t="s">
        <v>3342</v>
      </c>
      <c r="F104" s="128" t="s">
        <v>532</v>
      </c>
      <c r="G104" s="129" t="s">
        <v>159</v>
      </c>
      <c r="H104" s="130">
        <v>1</v>
      </c>
      <c r="I104" s="131">
        <v>572.36024999999995</v>
      </c>
      <c r="J104" s="132">
        <f t="shared" si="10"/>
        <v>572.36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14"/>
        <v>572.36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5" t="s">
        <v>79</v>
      </c>
      <c r="BK104" s="139">
        <f t="shared" si="19"/>
        <v>572.36</v>
      </c>
      <c r="BL104" s="15" t="s">
        <v>161</v>
      </c>
      <c r="BM104" s="138" t="s">
        <v>3343</v>
      </c>
    </row>
    <row r="105" spans="2:65" s="1" customFormat="1" ht="16.5" customHeight="1">
      <c r="B105" s="125"/>
      <c r="C105" s="126" t="s">
        <v>204</v>
      </c>
      <c r="D105" s="126" t="s">
        <v>156</v>
      </c>
      <c r="E105" s="127" t="s">
        <v>3344</v>
      </c>
      <c r="F105" s="128" t="s">
        <v>535</v>
      </c>
      <c r="G105" s="129" t="s">
        <v>159</v>
      </c>
      <c r="H105" s="130">
        <v>1</v>
      </c>
      <c r="I105" s="131">
        <v>562.74074999999993</v>
      </c>
      <c r="J105" s="132">
        <f t="shared" si="10"/>
        <v>562.74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14"/>
        <v>562.74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5" t="s">
        <v>79</v>
      </c>
      <c r="BK105" s="139">
        <f t="shared" si="19"/>
        <v>562.74</v>
      </c>
      <c r="BL105" s="15" t="s">
        <v>161</v>
      </c>
      <c r="BM105" s="138" t="s">
        <v>3345</v>
      </c>
    </row>
    <row r="106" spans="2:65" s="1" customFormat="1" ht="16.5" customHeight="1">
      <c r="B106" s="125"/>
      <c r="C106" s="126" t="s">
        <v>208</v>
      </c>
      <c r="D106" s="126" t="s">
        <v>156</v>
      </c>
      <c r="E106" s="127" t="s">
        <v>3346</v>
      </c>
      <c r="F106" s="128" t="s">
        <v>1357</v>
      </c>
      <c r="G106" s="129" t="s">
        <v>159</v>
      </c>
      <c r="H106" s="130">
        <v>1</v>
      </c>
      <c r="I106" s="131">
        <v>1122.7784205</v>
      </c>
      <c r="J106" s="132">
        <f t="shared" si="10"/>
        <v>1122.78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1122.78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1122.78</v>
      </c>
      <c r="BL106" s="15" t="s">
        <v>161</v>
      </c>
      <c r="BM106" s="138" t="s">
        <v>223</v>
      </c>
    </row>
    <row r="107" spans="2:65" s="1" customFormat="1" ht="16.5" customHeight="1">
      <c r="B107" s="125"/>
      <c r="C107" s="126" t="s">
        <v>214</v>
      </c>
      <c r="D107" s="126" t="s">
        <v>156</v>
      </c>
      <c r="E107" s="127" t="s">
        <v>3347</v>
      </c>
      <c r="F107" s="128" t="s">
        <v>448</v>
      </c>
      <c r="G107" s="129" t="s">
        <v>159</v>
      </c>
      <c r="H107" s="130">
        <v>1</v>
      </c>
      <c r="I107" s="131">
        <v>3569.0076509999999</v>
      </c>
      <c r="J107" s="132">
        <f t="shared" si="10"/>
        <v>3569.01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3569.01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3569.01</v>
      </c>
      <c r="BL107" s="15" t="s">
        <v>161</v>
      </c>
      <c r="BM107" s="138" t="s">
        <v>3348</v>
      </c>
    </row>
    <row r="108" spans="2:65" s="1" customFormat="1" ht="16.5" customHeight="1">
      <c r="B108" s="125"/>
      <c r="C108" s="126" t="s">
        <v>217</v>
      </c>
      <c r="D108" s="126" t="s">
        <v>156</v>
      </c>
      <c r="E108" s="127" t="s">
        <v>3349</v>
      </c>
      <c r="F108" s="128" t="s">
        <v>451</v>
      </c>
      <c r="G108" s="129" t="s">
        <v>159</v>
      </c>
      <c r="H108" s="130">
        <v>1</v>
      </c>
      <c r="I108" s="131">
        <v>432.8775</v>
      </c>
      <c r="J108" s="132">
        <f t="shared" si="10"/>
        <v>432.88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432.88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432.88</v>
      </c>
      <c r="BL108" s="15" t="s">
        <v>161</v>
      </c>
      <c r="BM108" s="138" t="s">
        <v>3350</v>
      </c>
    </row>
    <row r="109" spans="2:65" s="1" customFormat="1" ht="16.5" customHeight="1">
      <c r="B109" s="125"/>
      <c r="C109" s="126" t="s">
        <v>220</v>
      </c>
      <c r="D109" s="126" t="s">
        <v>156</v>
      </c>
      <c r="E109" s="127" t="s">
        <v>3351</v>
      </c>
      <c r="F109" s="128" t="s">
        <v>1365</v>
      </c>
      <c r="G109" s="129" t="s">
        <v>159</v>
      </c>
      <c r="H109" s="130">
        <v>2</v>
      </c>
      <c r="I109" s="131">
        <v>616.29250649999994</v>
      </c>
      <c r="J109" s="132">
        <f t="shared" si="10"/>
        <v>1232.5899999999999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1232.5899999999999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1232.5899999999999</v>
      </c>
      <c r="BL109" s="15" t="s">
        <v>161</v>
      </c>
      <c r="BM109" s="138" t="s">
        <v>3352</v>
      </c>
    </row>
    <row r="110" spans="2:65" s="1" customFormat="1" ht="16.5" customHeight="1">
      <c r="B110" s="125"/>
      <c r="C110" s="126" t="s">
        <v>223</v>
      </c>
      <c r="D110" s="126" t="s">
        <v>156</v>
      </c>
      <c r="E110" s="127" t="s">
        <v>3353</v>
      </c>
      <c r="F110" s="128" t="s">
        <v>463</v>
      </c>
      <c r="G110" s="129" t="s">
        <v>159</v>
      </c>
      <c r="H110" s="130">
        <v>1</v>
      </c>
      <c r="I110" s="131">
        <v>183.73245</v>
      </c>
      <c r="J110" s="132">
        <f t="shared" si="10"/>
        <v>183.73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183.73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183.73</v>
      </c>
      <c r="BL110" s="15" t="s">
        <v>161</v>
      </c>
      <c r="BM110" s="138" t="s">
        <v>3354</v>
      </c>
    </row>
    <row r="111" spans="2:65" s="1" customFormat="1" ht="16.5" customHeight="1">
      <c r="B111" s="125"/>
      <c r="C111" s="126" t="s">
        <v>226</v>
      </c>
      <c r="D111" s="126" t="s">
        <v>156</v>
      </c>
      <c r="E111" s="127" t="s">
        <v>3355</v>
      </c>
      <c r="F111" s="128" t="s">
        <v>466</v>
      </c>
      <c r="G111" s="129" t="s">
        <v>159</v>
      </c>
      <c r="H111" s="130">
        <v>1</v>
      </c>
      <c r="I111" s="131">
        <v>252.0309</v>
      </c>
      <c r="J111" s="132">
        <f t="shared" si="10"/>
        <v>252.03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252.03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252.03</v>
      </c>
      <c r="BL111" s="15" t="s">
        <v>161</v>
      </c>
      <c r="BM111" s="138" t="s">
        <v>3356</v>
      </c>
    </row>
    <row r="112" spans="2:65" s="1" customFormat="1" ht="16.5" customHeight="1">
      <c r="B112" s="125"/>
      <c r="C112" s="126" t="s">
        <v>229</v>
      </c>
      <c r="D112" s="126" t="s">
        <v>156</v>
      </c>
      <c r="E112" s="127" t="s">
        <v>3357</v>
      </c>
      <c r="F112" s="128" t="s">
        <v>469</v>
      </c>
      <c r="G112" s="129" t="s">
        <v>159</v>
      </c>
      <c r="H112" s="130">
        <v>1</v>
      </c>
      <c r="I112" s="131">
        <v>452.11649999999997</v>
      </c>
      <c r="J112" s="132">
        <f t="shared" si="10"/>
        <v>452.12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452.12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452.12</v>
      </c>
      <c r="BL112" s="15" t="s">
        <v>161</v>
      </c>
      <c r="BM112" s="138" t="s">
        <v>3358</v>
      </c>
    </row>
    <row r="113" spans="2:65" s="1" customFormat="1" ht="16.5" customHeight="1">
      <c r="B113" s="125"/>
      <c r="C113" s="126" t="s">
        <v>8</v>
      </c>
      <c r="D113" s="126" t="s">
        <v>156</v>
      </c>
      <c r="E113" s="127" t="s">
        <v>3359</v>
      </c>
      <c r="F113" s="128" t="s">
        <v>472</v>
      </c>
      <c r="G113" s="129" t="s">
        <v>159</v>
      </c>
      <c r="H113" s="130">
        <v>1</v>
      </c>
      <c r="I113" s="131">
        <v>168.34125</v>
      </c>
      <c r="J113" s="132">
        <f t="shared" si="10"/>
        <v>168.34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168.34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168.34</v>
      </c>
      <c r="BL113" s="15" t="s">
        <v>161</v>
      </c>
      <c r="BM113" s="138" t="s">
        <v>3360</v>
      </c>
    </row>
    <row r="114" spans="2:65" s="1" customFormat="1" ht="16.5" customHeight="1">
      <c r="B114" s="125"/>
      <c r="C114" s="126" t="s">
        <v>235</v>
      </c>
      <c r="D114" s="126" t="s">
        <v>156</v>
      </c>
      <c r="E114" s="127" t="s">
        <v>3361</v>
      </c>
      <c r="F114" s="128" t="s">
        <v>3362</v>
      </c>
      <c r="G114" s="129" t="s">
        <v>159</v>
      </c>
      <c r="H114" s="130">
        <v>2</v>
      </c>
      <c r="I114" s="131">
        <v>765.36589800000002</v>
      </c>
      <c r="J114" s="132">
        <f t="shared" si="10"/>
        <v>1530.73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1530.73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1530.73</v>
      </c>
      <c r="BL114" s="15" t="s">
        <v>161</v>
      </c>
      <c r="BM114" s="138" t="s">
        <v>3363</v>
      </c>
    </row>
    <row r="115" spans="2:65" s="1" customFormat="1" ht="16.5" customHeight="1">
      <c r="B115" s="125"/>
      <c r="C115" s="126" t="s">
        <v>239</v>
      </c>
      <c r="D115" s="126" t="s">
        <v>156</v>
      </c>
      <c r="E115" s="127" t="s">
        <v>3364</v>
      </c>
      <c r="F115" s="128" t="s">
        <v>1682</v>
      </c>
      <c r="G115" s="129" t="s">
        <v>159</v>
      </c>
      <c r="H115" s="130">
        <v>1</v>
      </c>
      <c r="I115" s="131">
        <v>1401.9459300000001</v>
      </c>
      <c r="J115" s="132">
        <f t="shared" si="10"/>
        <v>1401.95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1401.95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1401.95</v>
      </c>
      <c r="BL115" s="15" t="s">
        <v>161</v>
      </c>
      <c r="BM115" s="138" t="s">
        <v>3365</v>
      </c>
    </row>
    <row r="116" spans="2:65" s="1" customFormat="1" ht="16.5" customHeight="1">
      <c r="B116" s="125"/>
      <c r="C116" s="126" t="s">
        <v>243</v>
      </c>
      <c r="D116" s="126" t="s">
        <v>156</v>
      </c>
      <c r="E116" s="127" t="s">
        <v>3366</v>
      </c>
      <c r="F116" s="128" t="s">
        <v>2158</v>
      </c>
      <c r="G116" s="129" t="s">
        <v>159</v>
      </c>
      <c r="H116" s="130">
        <v>2</v>
      </c>
      <c r="I116" s="131">
        <v>499.39634249999995</v>
      </c>
      <c r="J116" s="132">
        <f t="shared" si="10"/>
        <v>998.79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998.79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998.79</v>
      </c>
      <c r="BL116" s="15" t="s">
        <v>161</v>
      </c>
      <c r="BM116" s="138" t="s">
        <v>3367</v>
      </c>
    </row>
    <row r="117" spans="2:65" s="1" customFormat="1" ht="16.5" customHeight="1">
      <c r="B117" s="125"/>
      <c r="C117" s="126" t="s">
        <v>247</v>
      </c>
      <c r="D117" s="126" t="s">
        <v>156</v>
      </c>
      <c r="E117" s="127" t="s">
        <v>3368</v>
      </c>
      <c r="F117" s="128" t="s">
        <v>2342</v>
      </c>
      <c r="G117" s="129" t="s">
        <v>159</v>
      </c>
      <c r="H117" s="130">
        <v>10</v>
      </c>
      <c r="I117" s="131">
        <v>12544.7226135</v>
      </c>
      <c r="J117" s="132">
        <f t="shared" si="10"/>
        <v>125447.23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125447.23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125447.23</v>
      </c>
      <c r="BL117" s="15" t="s">
        <v>161</v>
      </c>
      <c r="BM117" s="138" t="s">
        <v>3369</v>
      </c>
    </row>
    <row r="118" spans="2:65" s="1" customFormat="1" ht="24.2" customHeight="1">
      <c r="B118" s="125"/>
      <c r="C118" s="126" t="s">
        <v>251</v>
      </c>
      <c r="D118" s="126" t="s">
        <v>156</v>
      </c>
      <c r="E118" s="127" t="s">
        <v>3370</v>
      </c>
      <c r="F118" s="128" t="s">
        <v>507</v>
      </c>
      <c r="G118" s="129" t="s">
        <v>159</v>
      </c>
      <c r="H118" s="130">
        <v>11</v>
      </c>
      <c r="I118" s="131">
        <v>10783.574934</v>
      </c>
      <c r="J118" s="132">
        <f t="shared" si="10"/>
        <v>118619.32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118619.32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118619.32</v>
      </c>
      <c r="BL118" s="15" t="s">
        <v>161</v>
      </c>
      <c r="BM118" s="138" t="s">
        <v>3371</v>
      </c>
    </row>
    <row r="119" spans="2:65" s="1" customFormat="1" ht="16.5" customHeight="1">
      <c r="B119" s="125"/>
      <c r="C119" s="126" t="s">
        <v>255</v>
      </c>
      <c r="D119" s="126" t="s">
        <v>156</v>
      </c>
      <c r="E119" s="127" t="s">
        <v>3372</v>
      </c>
      <c r="F119" s="128" t="s">
        <v>510</v>
      </c>
      <c r="G119" s="129" t="s">
        <v>159</v>
      </c>
      <c r="H119" s="130">
        <v>21</v>
      </c>
      <c r="I119" s="131">
        <v>4242.5073239999992</v>
      </c>
      <c r="J119" s="132">
        <f t="shared" si="10"/>
        <v>89092.65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89092.65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89092.65</v>
      </c>
      <c r="BL119" s="15" t="s">
        <v>161</v>
      </c>
      <c r="BM119" s="138" t="s">
        <v>3373</v>
      </c>
    </row>
    <row r="120" spans="2:65" s="1" customFormat="1" ht="21.75" customHeight="1">
      <c r="B120" s="125"/>
      <c r="C120" s="126" t="s">
        <v>259</v>
      </c>
      <c r="D120" s="126" t="s">
        <v>156</v>
      </c>
      <c r="E120" s="127" t="s">
        <v>3374</v>
      </c>
      <c r="F120" s="128" t="s">
        <v>492</v>
      </c>
      <c r="G120" s="129" t="s">
        <v>159</v>
      </c>
      <c r="H120" s="130">
        <v>2</v>
      </c>
      <c r="I120" s="131">
        <v>1648.7822999999999</v>
      </c>
      <c r="J120" s="132">
        <f t="shared" si="10"/>
        <v>3297.56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3297.56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3297.56</v>
      </c>
      <c r="BL120" s="15" t="s">
        <v>161</v>
      </c>
      <c r="BM120" s="138" t="s">
        <v>3375</v>
      </c>
    </row>
    <row r="121" spans="2:65" s="1" customFormat="1" ht="16.5" customHeight="1">
      <c r="B121" s="125"/>
      <c r="C121" s="126" t="s">
        <v>263</v>
      </c>
      <c r="D121" s="126" t="s">
        <v>156</v>
      </c>
      <c r="E121" s="127" t="s">
        <v>3376</v>
      </c>
      <c r="F121" s="128" t="s">
        <v>1428</v>
      </c>
      <c r="G121" s="129" t="s">
        <v>159</v>
      </c>
      <c r="H121" s="130">
        <v>1</v>
      </c>
      <c r="I121" s="131">
        <v>1563.611247</v>
      </c>
      <c r="J121" s="132">
        <f t="shared" si="10"/>
        <v>1563.61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1563.61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1563.61</v>
      </c>
      <c r="BL121" s="15" t="s">
        <v>161</v>
      </c>
      <c r="BM121" s="138" t="s">
        <v>585</v>
      </c>
    </row>
    <row r="122" spans="2:65" s="1" customFormat="1" ht="16.5" customHeight="1">
      <c r="B122" s="125"/>
      <c r="C122" s="126" t="s">
        <v>267</v>
      </c>
      <c r="D122" s="126" t="s">
        <v>156</v>
      </c>
      <c r="E122" s="127" t="s">
        <v>3377</v>
      </c>
      <c r="F122" s="128" t="s">
        <v>550</v>
      </c>
      <c r="G122" s="129" t="s">
        <v>159</v>
      </c>
      <c r="H122" s="130">
        <v>1</v>
      </c>
      <c r="I122" s="131">
        <v>1795.1526120000001</v>
      </c>
      <c r="J122" s="132">
        <f t="shared" si="10"/>
        <v>1795.15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1795.15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1795.15</v>
      </c>
      <c r="BL122" s="15" t="s">
        <v>161</v>
      </c>
      <c r="BM122" s="138" t="s">
        <v>385</v>
      </c>
    </row>
    <row r="123" spans="2:65" s="1" customFormat="1" ht="16.5" customHeight="1">
      <c r="B123" s="125"/>
      <c r="C123" s="126" t="s">
        <v>271</v>
      </c>
      <c r="D123" s="126" t="s">
        <v>156</v>
      </c>
      <c r="E123" s="127" t="s">
        <v>3378</v>
      </c>
      <c r="F123" s="128" t="s">
        <v>553</v>
      </c>
      <c r="G123" s="129" t="s">
        <v>159</v>
      </c>
      <c r="H123" s="130">
        <v>2</v>
      </c>
      <c r="I123" s="131">
        <v>575.24609999999996</v>
      </c>
      <c r="J123" s="132">
        <f t="shared" si="10"/>
        <v>1150.49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1150.49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1150.49</v>
      </c>
      <c r="BL123" s="15" t="s">
        <v>161</v>
      </c>
      <c r="BM123" s="138" t="s">
        <v>389</v>
      </c>
    </row>
    <row r="124" spans="2:65" s="1" customFormat="1" ht="16.5" customHeight="1">
      <c r="B124" s="125"/>
      <c r="C124" s="126" t="s">
        <v>275</v>
      </c>
      <c r="D124" s="126" t="s">
        <v>156</v>
      </c>
      <c r="E124" s="127" t="s">
        <v>3379</v>
      </c>
      <c r="F124" s="128" t="s">
        <v>556</v>
      </c>
      <c r="G124" s="129" t="s">
        <v>159</v>
      </c>
      <c r="H124" s="130">
        <v>1</v>
      </c>
      <c r="I124" s="131">
        <v>2873.8641029999999</v>
      </c>
      <c r="J124" s="132">
        <f t="shared" si="10"/>
        <v>2873.86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2873.86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2873.86</v>
      </c>
      <c r="BL124" s="15" t="s">
        <v>161</v>
      </c>
      <c r="BM124" s="138" t="s">
        <v>605</v>
      </c>
    </row>
    <row r="125" spans="2:65" s="1" customFormat="1" ht="16.5" customHeight="1">
      <c r="B125" s="125"/>
      <c r="C125" s="126" t="s">
        <v>279</v>
      </c>
      <c r="D125" s="126" t="s">
        <v>156</v>
      </c>
      <c r="E125" s="127" t="s">
        <v>3380</v>
      </c>
      <c r="F125" s="128" t="s">
        <v>564</v>
      </c>
      <c r="G125" s="129" t="s">
        <v>159</v>
      </c>
      <c r="H125" s="130">
        <v>1</v>
      </c>
      <c r="I125" s="131">
        <v>240.48749999999998</v>
      </c>
      <c r="J125" s="132">
        <f t="shared" si="10"/>
        <v>240.49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240.49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240.49</v>
      </c>
      <c r="BL125" s="15" t="s">
        <v>161</v>
      </c>
      <c r="BM125" s="138" t="s">
        <v>396</v>
      </c>
    </row>
    <row r="126" spans="2:65" s="1" customFormat="1" ht="16.5" customHeight="1">
      <c r="B126" s="125"/>
      <c r="C126" s="126" t="s">
        <v>283</v>
      </c>
      <c r="D126" s="126" t="s">
        <v>156</v>
      </c>
      <c r="E126" s="127" t="s">
        <v>3381</v>
      </c>
      <c r="F126" s="128" t="s">
        <v>566</v>
      </c>
      <c r="G126" s="129" t="s">
        <v>159</v>
      </c>
      <c r="H126" s="130">
        <v>26</v>
      </c>
      <c r="I126" s="131">
        <v>115.222371</v>
      </c>
      <c r="J126" s="132">
        <f t="shared" si="10"/>
        <v>2995.78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2995.78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2995.78</v>
      </c>
      <c r="BL126" s="15" t="s">
        <v>161</v>
      </c>
      <c r="BM126" s="138" t="s">
        <v>615</v>
      </c>
    </row>
    <row r="127" spans="2:65" s="1" customFormat="1" ht="16.5" customHeight="1">
      <c r="B127" s="125"/>
      <c r="C127" s="126" t="s">
        <v>287</v>
      </c>
      <c r="D127" s="126" t="s">
        <v>156</v>
      </c>
      <c r="E127" s="127" t="s">
        <v>3382</v>
      </c>
      <c r="F127" s="128" t="s">
        <v>568</v>
      </c>
      <c r="G127" s="129" t="s">
        <v>159</v>
      </c>
      <c r="H127" s="130">
        <v>26</v>
      </c>
      <c r="I127" s="131">
        <v>2.4914504999999996</v>
      </c>
      <c r="J127" s="132">
        <f t="shared" si="10"/>
        <v>64.78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64.78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64.78</v>
      </c>
      <c r="BL127" s="15" t="s">
        <v>161</v>
      </c>
      <c r="BM127" s="138" t="s">
        <v>619</v>
      </c>
    </row>
    <row r="128" spans="2:65" s="1" customFormat="1" ht="16.5" customHeight="1">
      <c r="B128" s="125"/>
      <c r="C128" s="126" t="s">
        <v>291</v>
      </c>
      <c r="D128" s="126" t="s">
        <v>156</v>
      </c>
      <c r="E128" s="127" t="s">
        <v>3383</v>
      </c>
      <c r="F128" s="128" t="s">
        <v>570</v>
      </c>
      <c r="G128" s="129" t="s">
        <v>159</v>
      </c>
      <c r="H128" s="130">
        <v>1</v>
      </c>
      <c r="I128" s="131">
        <v>600.88206749999995</v>
      </c>
      <c r="J128" s="132">
        <f t="shared" si="10"/>
        <v>600.88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600.88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600.88</v>
      </c>
      <c r="BL128" s="15" t="s">
        <v>161</v>
      </c>
      <c r="BM128" s="138" t="s">
        <v>623</v>
      </c>
    </row>
    <row r="129" spans="2:65" s="1" customFormat="1" ht="16.5" customHeight="1">
      <c r="B129" s="125"/>
      <c r="C129" s="126" t="s">
        <v>295</v>
      </c>
      <c r="D129" s="126" t="s">
        <v>156</v>
      </c>
      <c r="E129" s="127" t="s">
        <v>3384</v>
      </c>
      <c r="F129" s="128" t="s">
        <v>581</v>
      </c>
      <c r="G129" s="129" t="s">
        <v>159</v>
      </c>
      <c r="H129" s="130">
        <v>1</v>
      </c>
      <c r="I129" s="131">
        <v>1522.76685</v>
      </c>
      <c r="J129" s="132">
        <f t="shared" si="10"/>
        <v>1522.77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1522.77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1522.77</v>
      </c>
      <c r="BL129" s="15" t="s">
        <v>161</v>
      </c>
      <c r="BM129" s="138" t="s">
        <v>638</v>
      </c>
    </row>
    <row r="130" spans="2:65" s="1" customFormat="1" ht="16.5" customHeight="1">
      <c r="B130" s="125"/>
      <c r="C130" s="126" t="s">
        <v>299</v>
      </c>
      <c r="D130" s="126" t="s">
        <v>156</v>
      </c>
      <c r="E130" s="127" t="s">
        <v>3385</v>
      </c>
      <c r="F130" s="128" t="s">
        <v>588</v>
      </c>
      <c r="G130" s="129" t="s">
        <v>159</v>
      </c>
      <c r="H130" s="130">
        <v>92</v>
      </c>
      <c r="I130" s="131">
        <v>237.92871299999999</v>
      </c>
      <c r="J130" s="132">
        <f t="shared" si="10"/>
        <v>21889.439999999999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21889.439999999999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21889.439999999999</v>
      </c>
      <c r="BL130" s="15" t="s">
        <v>161</v>
      </c>
      <c r="BM130" s="138" t="s">
        <v>873</v>
      </c>
    </row>
    <row r="131" spans="2:65" s="1" customFormat="1" ht="16.5" customHeight="1">
      <c r="B131" s="125"/>
      <c r="C131" s="126" t="s">
        <v>305</v>
      </c>
      <c r="D131" s="126" t="s">
        <v>156</v>
      </c>
      <c r="E131" s="127" t="s">
        <v>3386</v>
      </c>
      <c r="F131" s="128" t="s">
        <v>591</v>
      </c>
      <c r="G131" s="129" t="s">
        <v>159</v>
      </c>
      <c r="H131" s="130">
        <v>33</v>
      </c>
      <c r="I131" s="131">
        <v>335.72055</v>
      </c>
      <c r="J131" s="132">
        <f t="shared" si="10"/>
        <v>11078.78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11078.78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11078.78</v>
      </c>
      <c r="BL131" s="15" t="s">
        <v>161</v>
      </c>
      <c r="BM131" s="138" t="s">
        <v>889</v>
      </c>
    </row>
    <row r="132" spans="2:65" s="1" customFormat="1" ht="16.5" customHeight="1">
      <c r="B132" s="125"/>
      <c r="C132" s="126" t="s">
        <v>308</v>
      </c>
      <c r="D132" s="126" t="s">
        <v>156</v>
      </c>
      <c r="E132" s="127" t="s">
        <v>3387</v>
      </c>
      <c r="F132" s="128" t="s">
        <v>595</v>
      </c>
      <c r="G132" s="129" t="s">
        <v>159</v>
      </c>
      <c r="H132" s="130">
        <v>17</v>
      </c>
      <c r="I132" s="131">
        <v>823.57349249999993</v>
      </c>
      <c r="J132" s="132">
        <f t="shared" ref="J132:J157" si="20">ROUND(I132*H132,2)</f>
        <v>14000.75</v>
      </c>
      <c r="K132" s="128" t="s">
        <v>3</v>
      </c>
      <c r="L132" s="133"/>
      <c r="M132" s="134" t="s">
        <v>3</v>
      </c>
      <c r="N132" s="135" t="s">
        <v>42</v>
      </c>
      <c r="P132" s="136">
        <f t="shared" ref="P132:P157" si="21">O132*H132</f>
        <v>0</v>
      </c>
      <c r="Q132" s="136">
        <v>0</v>
      </c>
      <c r="R132" s="136">
        <f t="shared" ref="R132:R157" si="22">Q132*H132</f>
        <v>0</v>
      </c>
      <c r="S132" s="136">
        <v>0</v>
      </c>
      <c r="T132" s="137">
        <f t="shared" ref="T132:T157" si="23">S132*H132</f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ref="BE132:BE157" si="24">IF(N132="základní",J132,0)</f>
        <v>14000.75</v>
      </c>
      <c r="BF132" s="139">
        <f t="shared" ref="BF132:BF157" si="25">IF(N132="snížená",J132,0)</f>
        <v>0</v>
      </c>
      <c r="BG132" s="139">
        <f t="shared" ref="BG132:BG157" si="26">IF(N132="zákl. přenesená",J132,0)</f>
        <v>0</v>
      </c>
      <c r="BH132" s="139">
        <f t="shared" ref="BH132:BH157" si="27">IF(N132="sníž. přenesená",J132,0)</f>
        <v>0</v>
      </c>
      <c r="BI132" s="139">
        <f t="shared" ref="BI132:BI157" si="28">IF(N132="nulová",J132,0)</f>
        <v>0</v>
      </c>
      <c r="BJ132" s="15" t="s">
        <v>79</v>
      </c>
      <c r="BK132" s="139">
        <f t="shared" ref="BK132:BK157" si="29">ROUND(I132*H132,2)</f>
        <v>14000.75</v>
      </c>
      <c r="BL132" s="15" t="s">
        <v>161</v>
      </c>
      <c r="BM132" s="138" t="s">
        <v>646</v>
      </c>
    </row>
    <row r="133" spans="2:65" s="1" customFormat="1" ht="16.5" customHeight="1">
      <c r="B133" s="125"/>
      <c r="C133" s="126" t="s">
        <v>311</v>
      </c>
      <c r="D133" s="126" t="s">
        <v>156</v>
      </c>
      <c r="E133" s="127" t="s">
        <v>3388</v>
      </c>
      <c r="F133" s="128" t="s">
        <v>598</v>
      </c>
      <c r="G133" s="129" t="s">
        <v>159</v>
      </c>
      <c r="H133" s="130">
        <v>2</v>
      </c>
      <c r="I133" s="131">
        <v>226.44302999999999</v>
      </c>
      <c r="J133" s="132">
        <f t="shared" si="20"/>
        <v>452.89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21"/>
        <v>0</v>
      </c>
      <c r="Q133" s="136">
        <v>0</v>
      </c>
      <c r="R133" s="136">
        <f t="shared" si="22"/>
        <v>0</v>
      </c>
      <c r="S133" s="136">
        <v>0</v>
      </c>
      <c r="T133" s="137">
        <f t="shared" si="2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24"/>
        <v>452.89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5" t="s">
        <v>79</v>
      </c>
      <c r="BK133" s="139">
        <f t="shared" si="29"/>
        <v>452.89</v>
      </c>
      <c r="BL133" s="15" t="s">
        <v>161</v>
      </c>
      <c r="BM133" s="138" t="s">
        <v>649</v>
      </c>
    </row>
    <row r="134" spans="2:65" s="1" customFormat="1" ht="16.5" customHeight="1">
      <c r="B134" s="125"/>
      <c r="C134" s="126" t="s">
        <v>314</v>
      </c>
      <c r="D134" s="126" t="s">
        <v>156</v>
      </c>
      <c r="E134" s="127" t="s">
        <v>3389</v>
      </c>
      <c r="F134" s="128" t="s">
        <v>601</v>
      </c>
      <c r="G134" s="129" t="s">
        <v>159</v>
      </c>
      <c r="H134" s="130">
        <v>2</v>
      </c>
      <c r="I134" s="131">
        <v>212.59094999999999</v>
      </c>
      <c r="J134" s="132">
        <f t="shared" si="20"/>
        <v>425.18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24"/>
        <v>425.18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5" t="s">
        <v>79</v>
      </c>
      <c r="BK134" s="139">
        <f t="shared" si="29"/>
        <v>425.18</v>
      </c>
      <c r="BL134" s="15" t="s">
        <v>161</v>
      </c>
      <c r="BM134" s="138" t="s">
        <v>653</v>
      </c>
    </row>
    <row r="135" spans="2:65" s="1" customFormat="1" ht="16.5" customHeight="1">
      <c r="B135" s="125"/>
      <c r="C135" s="126" t="s">
        <v>317</v>
      </c>
      <c r="D135" s="126" t="s">
        <v>156</v>
      </c>
      <c r="E135" s="127" t="s">
        <v>3390</v>
      </c>
      <c r="F135" s="128" t="s">
        <v>604</v>
      </c>
      <c r="G135" s="129" t="s">
        <v>159</v>
      </c>
      <c r="H135" s="130">
        <v>24</v>
      </c>
      <c r="I135" s="131">
        <v>82.400636999999989</v>
      </c>
      <c r="J135" s="132">
        <f t="shared" si="20"/>
        <v>1977.62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21"/>
        <v>0</v>
      </c>
      <c r="Q135" s="136">
        <v>0</v>
      </c>
      <c r="R135" s="136">
        <f t="shared" si="22"/>
        <v>0</v>
      </c>
      <c r="S135" s="136">
        <v>0</v>
      </c>
      <c r="T135" s="137">
        <f t="shared" si="2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24"/>
        <v>1977.62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5" t="s">
        <v>79</v>
      </c>
      <c r="BK135" s="139">
        <f t="shared" si="29"/>
        <v>1977.62</v>
      </c>
      <c r="BL135" s="15" t="s">
        <v>161</v>
      </c>
      <c r="BM135" s="138" t="s">
        <v>656</v>
      </c>
    </row>
    <row r="136" spans="2:65" s="1" customFormat="1" ht="16.5" customHeight="1">
      <c r="B136" s="125"/>
      <c r="C136" s="126" t="s">
        <v>320</v>
      </c>
      <c r="D136" s="126" t="s">
        <v>156</v>
      </c>
      <c r="E136" s="127" t="s">
        <v>3391</v>
      </c>
      <c r="F136" s="128" t="s">
        <v>608</v>
      </c>
      <c r="G136" s="129" t="s">
        <v>159</v>
      </c>
      <c r="H136" s="130">
        <v>1</v>
      </c>
      <c r="I136" s="131">
        <v>82.400636999999989</v>
      </c>
      <c r="J136" s="132">
        <f t="shared" si="20"/>
        <v>82.4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82.4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82.4</v>
      </c>
      <c r="BL136" s="15" t="s">
        <v>161</v>
      </c>
      <c r="BM136" s="138" t="s">
        <v>660</v>
      </c>
    </row>
    <row r="137" spans="2:65" s="1" customFormat="1" ht="16.5" customHeight="1">
      <c r="B137" s="125"/>
      <c r="C137" s="126" t="s">
        <v>326</v>
      </c>
      <c r="D137" s="126" t="s">
        <v>156</v>
      </c>
      <c r="E137" s="127" t="s">
        <v>3392</v>
      </c>
      <c r="F137" s="128" t="s">
        <v>611</v>
      </c>
      <c r="G137" s="129" t="s">
        <v>159</v>
      </c>
      <c r="H137" s="130">
        <v>27</v>
      </c>
      <c r="I137" s="131">
        <v>82.400636999999989</v>
      </c>
      <c r="J137" s="132">
        <f t="shared" si="20"/>
        <v>2224.8200000000002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21"/>
        <v>0</v>
      </c>
      <c r="Q137" s="136">
        <v>0</v>
      </c>
      <c r="R137" s="136">
        <f t="shared" si="22"/>
        <v>0</v>
      </c>
      <c r="S137" s="136">
        <v>0</v>
      </c>
      <c r="T137" s="137">
        <f t="shared" si="2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24"/>
        <v>2224.8200000000002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5" t="s">
        <v>79</v>
      </c>
      <c r="BK137" s="139">
        <f t="shared" si="29"/>
        <v>2224.8200000000002</v>
      </c>
      <c r="BL137" s="15" t="s">
        <v>161</v>
      </c>
      <c r="BM137" s="138" t="s">
        <v>663</v>
      </c>
    </row>
    <row r="138" spans="2:65" s="1" customFormat="1" ht="16.5" customHeight="1">
      <c r="B138" s="125"/>
      <c r="C138" s="126" t="s">
        <v>323</v>
      </c>
      <c r="D138" s="126" t="s">
        <v>156</v>
      </c>
      <c r="E138" s="127" t="s">
        <v>3393</v>
      </c>
      <c r="F138" s="128" t="s">
        <v>614</v>
      </c>
      <c r="G138" s="129" t="s">
        <v>159</v>
      </c>
      <c r="H138" s="130">
        <v>25</v>
      </c>
      <c r="I138" s="131">
        <v>284.35242</v>
      </c>
      <c r="J138" s="132">
        <f t="shared" si="20"/>
        <v>7108.81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7108.81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7108.81</v>
      </c>
      <c r="BL138" s="15" t="s">
        <v>161</v>
      </c>
      <c r="BM138" s="138" t="s">
        <v>667</v>
      </c>
    </row>
    <row r="139" spans="2:65" s="1" customFormat="1" ht="16.5" customHeight="1">
      <c r="B139" s="125"/>
      <c r="C139" s="126" t="s">
        <v>334</v>
      </c>
      <c r="D139" s="126" t="s">
        <v>156</v>
      </c>
      <c r="E139" s="127" t="s">
        <v>3394</v>
      </c>
      <c r="F139" s="128" t="s">
        <v>618</v>
      </c>
      <c r="G139" s="129" t="s">
        <v>159</v>
      </c>
      <c r="H139" s="130">
        <v>79</v>
      </c>
      <c r="I139" s="131">
        <v>34.245420000000003</v>
      </c>
      <c r="J139" s="132">
        <f t="shared" si="20"/>
        <v>2705.39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2705.39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2705.39</v>
      </c>
      <c r="BL139" s="15" t="s">
        <v>161</v>
      </c>
      <c r="BM139" s="138" t="s">
        <v>670</v>
      </c>
    </row>
    <row r="140" spans="2:65" s="1" customFormat="1" ht="16.5" customHeight="1">
      <c r="B140" s="125"/>
      <c r="C140" s="126" t="s">
        <v>338</v>
      </c>
      <c r="D140" s="126" t="s">
        <v>156</v>
      </c>
      <c r="E140" s="127" t="s">
        <v>3395</v>
      </c>
      <c r="F140" s="128" t="s">
        <v>2773</v>
      </c>
      <c r="G140" s="129" t="s">
        <v>159</v>
      </c>
      <c r="H140" s="130">
        <v>46</v>
      </c>
      <c r="I140" s="131">
        <v>86.335012499999991</v>
      </c>
      <c r="J140" s="132">
        <f t="shared" si="20"/>
        <v>3971.41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3971.41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3971.41</v>
      </c>
      <c r="BL140" s="15" t="s">
        <v>161</v>
      </c>
      <c r="BM140" s="138" t="s">
        <v>674</v>
      </c>
    </row>
    <row r="141" spans="2:65" s="1" customFormat="1" ht="16.5" customHeight="1">
      <c r="B141" s="125"/>
      <c r="C141" s="126" t="s">
        <v>343</v>
      </c>
      <c r="D141" s="126" t="s">
        <v>156</v>
      </c>
      <c r="E141" s="127" t="s">
        <v>3396</v>
      </c>
      <c r="F141" s="128" t="s">
        <v>622</v>
      </c>
      <c r="G141" s="129" t="s">
        <v>159</v>
      </c>
      <c r="H141" s="130">
        <v>2</v>
      </c>
      <c r="I141" s="131">
        <v>86.671694999999985</v>
      </c>
      <c r="J141" s="132">
        <f t="shared" si="20"/>
        <v>173.34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173.34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173.34</v>
      </c>
      <c r="BL141" s="15" t="s">
        <v>161</v>
      </c>
      <c r="BM141" s="138" t="s">
        <v>677</v>
      </c>
    </row>
    <row r="142" spans="2:65" s="1" customFormat="1" ht="16.5" customHeight="1">
      <c r="B142" s="125"/>
      <c r="C142" s="126" t="s">
        <v>349</v>
      </c>
      <c r="D142" s="126" t="s">
        <v>156</v>
      </c>
      <c r="E142" s="127" t="s">
        <v>3397</v>
      </c>
      <c r="F142" s="128" t="s">
        <v>626</v>
      </c>
      <c r="G142" s="129" t="s">
        <v>159</v>
      </c>
      <c r="H142" s="130">
        <v>52</v>
      </c>
      <c r="I142" s="131">
        <v>149.10225</v>
      </c>
      <c r="J142" s="132">
        <f t="shared" si="20"/>
        <v>7753.32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7753.32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7753.32</v>
      </c>
      <c r="BL142" s="15" t="s">
        <v>161</v>
      </c>
      <c r="BM142" s="138" t="s">
        <v>681</v>
      </c>
    </row>
    <row r="143" spans="2:65" s="1" customFormat="1" ht="16.5" customHeight="1">
      <c r="B143" s="125"/>
      <c r="C143" s="126" t="s">
        <v>353</v>
      </c>
      <c r="D143" s="126" t="s">
        <v>156</v>
      </c>
      <c r="E143" s="127" t="s">
        <v>3398</v>
      </c>
      <c r="F143" s="128" t="s">
        <v>630</v>
      </c>
      <c r="G143" s="129" t="s">
        <v>159</v>
      </c>
      <c r="H143" s="130">
        <v>21</v>
      </c>
      <c r="I143" s="131">
        <v>211.917585</v>
      </c>
      <c r="J143" s="132">
        <f t="shared" si="20"/>
        <v>4450.2700000000004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4450.2700000000004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4450.2700000000004</v>
      </c>
      <c r="BL143" s="15" t="s">
        <v>161</v>
      </c>
      <c r="BM143" s="138" t="s">
        <v>684</v>
      </c>
    </row>
    <row r="144" spans="2:65" s="1" customFormat="1" ht="16.5" customHeight="1">
      <c r="B144" s="125"/>
      <c r="C144" s="126" t="s">
        <v>357</v>
      </c>
      <c r="D144" s="126" t="s">
        <v>156</v>
      </c>
      <c r="E144" s="127" t="s">
        <v>3399</v>
      </c>
      <c r="F144" s="128" t="s">
        <v>633</v>
      </c>
      <c r="G144" s="129" t="s">
        <v>159</v>
      </c>
      <c r="H144" s="130">
        <v>1</v>
      </c>
      <c r="I144" s="131">
        <v>206.33827499999998</v>
      </c>
      <c r="J144" s="132">
        <f t="shared" si="20"/>
        <v>206.34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206.34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206.34</v>
      </c>
      <c r="BL144" s="15" t="s">
        <v>161</v>
      </c>
      <c r="BM144" s="138" t="s">
        <v>688</v>
      </c>
    </row>
    <row r="145" spans="2:65" s="1" customFormat="1" ht="16.5" customHeight="1">
      <c r="B145" s="125"/>
      <c r="C145" s="126" t="s">
        <v>362</v>
      </c>
      <c r="D145" s="126" t="s">
        <v>156</v>
      </c>
      <c r="E145" s="127" t="s">
        <v>3400</v>
      </c>
      <c r="F145" s="128" t="s">
        <v>637</v>
      </c>
      <c r="G145" s="129" t="s">
        <v>159</v>
      </c>
      <c r="H145" s="130">
        <v>77</v>
      </c>
      <c r="I145" s="131">
        <v>15.679785000000001</v>
      </c>
      <c r="J145" s="132">
        <f t="shared" si="20"/>
        <v>1207.3399999999999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1207.3399999999999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1207.3399999999999</v>
      </c>
      <c r="BL145" s="15" t="s">
        <v>161</v>
      </c>
      <c r="BM145" s="138" t="s">
        <v>690</v>
      </c>
    </row>
    <row r="146" spans="2:65" s="1" customFormat="1" ht="16.5" customHeight="1">
      <c r="B146" s="125"/>
      <c r="C146" s="126" t="s">
        <v>366</v>
      </c>
      <c r="D146" s="126" t="s">
        <v>156</v>
      </c>
      <c r="E146" s="127" t="s">
        <v>3401</v>
      </c>
      <c r="F146" s="128" t="s">
        <v>641</v>
      </c>
      <c r="G146" s="129" t="s">
        <v>159</v>
      </c>
      <c r="H146" s="130">
        <v>77</v>
      </c>
      <c r="I146" s="131">
        <v>14.852507999999998</v>
      </c>
      <c r="J146" s="132">
        <f t="shared" si="20"/>
        <v>1143.6400000000001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1143.6400000000001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1143.6400000000001</v>
      </c>
      <c r="BL146" s="15" t="s">
        <v>161</v>
      </c>
      <c r="BM146" s="138" t="s">
        <v>695</v>
      </c>
    </row>
    <row r="147" spans="2:65" s="1" customFormat="1" ht="16.5" customHeight="1">
      <c r="B147" s="125"/>
      <c r="C147" s="126" t="s">
        <v>370</v>
      </c>
      <c r="D147" s="126" t="s">
        <v>156</v>
      </c>
      <c r="E147" s="127" t="s">
        <v>3402</v>
      </c>
      <c r="F147" s="128" t="s">
        <v>1116</v>
      </c>
      <c r="G147" s="129" t="s">
        <v>159</v>
      </c>
      <c r="H147" s="130">
        <v>17</v>
      </c>
      <c r="I147" s="131">
        <v>261.94860449999999</v>
      </c>
      <c r="J147" s="132">
        <f t="shared" si="20"/>
        <v>4453.13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4453.13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4453.13</v>
      </c>
      <c r="BL147" s="15" t="s">
        <v>161</v>
      </c>
      <c r="BM147" s="138" t="s">
        <v>697</v>
      </c>
    </row>
    <row r="148" spans="2:65" s="1" customFormat="1" ht="16.5" customHeight="1">
      <c r="B148" s="125"/>
      <c r="C148" s="126" t="s">
        <v>374</v>
      </c>
      <c r="D148" s="126" t="s">
        <v>156</v>
      </c>
      <c r="E148" s="127" t="s">
        <v>3403</v>
      </c>
      <c r="F148" s="128" t="s">
        <v>1118</v>
      </c>
      <c r="G148" s="129" t="s">
        <v>159</v>
      </c>
      <c r="H148" s="130">
        <v>4</v>
      </c>
      <c r="I148" s="131">
        <v>543.68452050000008</v>
      </c>
      <c r="J148" s="132">
        <f t="shared" si="20"/>
        <v>2174.7399999999998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2174.7399999999998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2174.7399999999998</v>
      </c>
      <c r="BL148" s="15" t="s">
        <v>161</v>
      </c>
      <c r="BM148" s="138" t="s">
        <v>702</v>
      </c>
    </row>
    <row r="149" spans="2:65" s="1" customFormat="1" ht="16.5" customHeight="1">
      <c r="B149" s="125"/>
      <c r="C149" s="126" t="s">
        <v>378</v>
      </c>
      <c r="D149" s="126" t="s">
        <v>156</v>
      </c>
      <c r="E149" s="127" t="s">
        <v>3404</v>
      </c>
      <c r="F149" s="128" t="s">
        <v>2031</v>
      </c>
      <c r="G149" s="129" t="s">
        <v>159</v>
      </c>
      <c r="H149" s="130">
        <v>2</v>
      </c>
      <c r="I149" s="131">
        <v>99.369434999999996</v>
      </c>
      <c r="J149" s="132">
        <f t="shared" si="20"/>
        <v>198.74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198.74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198.74</v>
      </c>
      <c r="BL149" s="15" t="s">
        <v>161</v>
      </c>
      <c r="BM149" s="138" t="s">
        <v>1774</v>
      </c>
    </row>
    <row r="150" spans="2:65" s="1" customFormat="1" ht="16.5" customHeight="1">
      <c r="B150" s="125"/>
      <c r="C150" s="126" t="s">
        <v>382</v>
      </c>
      <c r="D150" s="126" t="s">
        <v>156</v>
      </c>
      <c r="E150" s="127" t="s">
        <v>3405</v>
      </c>
      <c r="F150" s="128" t="s">
        <v>662</v>
      </c>
      <c r="G150" s="129" t="s">
        <v>159</v>
      </c>
      <c r="H150" s="130">
        <v>3</v>
      </c>
      <c r="I150" s="131">
        <v>16.16076</v>
      </c>
      <c r="J150" s="132">
        <f t="shared" si="20"/>
        <v>48.48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48.48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48.48</v>
      </c>
      <c r="BL150" s="15" t="s">
        <v>161</v>
      </c>
      <c r="BM150" s="138" t="s">
        <v>2392</v>
      </c>
    </row>
    <row r="151" spans="2:65" s="1" customFormat="1" ht="16.5" customHeight="1">
      <c r="B151" s="125"/>
      <c r="C151" s="126" t="s">
        <v>386</v>
      </c>
      <c r="D151" s="126" t="s">
        <v>156</v>
      </c>
      <c r="E151" s="127" t="s">
        <v>3406</v>
      </c>
      <c r="F151" s="128" t="s">
        <v>666</v>
      </c>
      <c r="G151" s="129" t="s">
        <v>159</v>
      </c>
      <c r="H151" s="130">
        <v>1</v>
      </c>
      <c r="I151" s="131">
        <v>62.680661999999998</v>
      </c>
      <c r="J151" s="132">
        <f t="shared" si="20"/>
        <v>62.68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62.68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62.68</v>
      </c>
      <c r="BL151" s="15" t="s">
        <v>161</v>
      </c>
      <c r="BM151" s="138" t="s">
        <v>1776</v>
      </c>
    </row>
    <row r="152" spans="2:65" s="1" customFormat="1" ht="16.5" customHeight="1">
      <c r="B152" s="125"/>
      <c r="C152" s="126" t="s">
        <v>328</v>
      </c>
      <c r="D152" s="126" t="s">
        <v>156</v>
      </c>
      <c r="E152" s="127" t="s">
        <v>3407</v>
      </c>
      <c r="F152" s="128" t="s">
        <v>669</v>
      </c>
      <c r="G152" s="129" t="s">
        <v>159</v>
      </c>
      <c r="H152" s="130">
        <v>36</v>
      </c>
      <c r="I152" s="131">
        <v>16.333911000000001</v>
      </c>
      <c r="J152" s="132">
        <f t="shared" si="20"/>
        <v>588.02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588.02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588.02</v>
      </c>
      <c r="BL152" s="15" t="s">
        <v>161</v>
      </c>
      <c r="BM152" s="138" t="s">
        <v>1778</v>
      </c>
    </row>
    <row r="153" spans="2:65" s="1" customFormat="1" ht="16.5" customHeight="1">
      <c r="B153" s="125"/>
      <c r="C153" s="126" t="s">
        <v>393</v>
      </c>
      <c r="D153" s="126" t="s">
        <v>156</v>
      </c>
      <c r="E153" s="127" t="s">
        <v>3408</v>
      </c>
      <c r="F153" s="128" t="s">
        <v>673</v>
      </c>
      <c r="G153" s="129" t="s">
        <v>159</v>
      </c>
      <c r="H153" s="130">
        <v>2</v>
      </c>
      <c r="I153" s="131">
        <v>16.333911000000001</v>
      </c>
      <c r="J153" s="132">
        <f t="shared" si="20"/>
        <v>32.67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32.67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32.67</v>
      </c>
      <c r="BL153" s="15" t="s">
        <v>161</v>
      </c>
      <c r="BM153" s="138" t="s">
        <v>1780</v>
      </c>
    </row>
    <row r="154" spans="2:65" s="1" customFormat="1" ht="16.5" customHeight="1">
      <c r="B154" s="125"/>
      <c r="C154" s="126" t="s">
        <v>333</v>
      </c>
      <c r="D154" s="126" t="s">
        <v>156</v>
      </c>
      <c r="E154" s="127" t="s">
        <v>3409</v>
      </c>
      <c r="F154" s="128" t="s">
        <v>676</v>
      </c>
      <c r="G154" s="129" t="s">
        <v>159</v>
      </c>
      <c r="H154" s="130">
        <v>9</v>
      </c>
      <c r="I154" s="131">
        <v>62.680661999999998</v>
      </c>
      <c r="J154" s="132">
        <f t="shared" si="20"/>
        <v>564.13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564.13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564.13</v>
      </c>
      <c r="BL154" s="15" t="s">
        <v>161</v>
      </c>
      <c r="BM154" s="138" t="s">
        <v>773</v>
      </c>
    </row>
    <row r="155" spans="2:65" s="1" customFormat="1" ht="16.5" customHeight="1">
      <c r="B155" s="125"/>
      <c r="C155" s="126" t="s">
        <v>579</v>
      </c>
      <c r="D155" s="126" t="s">
        <v>156</v>
      </c>
      <c r="E155" s="127" t="s">
        <v>3410</v>
      </c>
      <c r="F155" s="128" t="s">
        <v>680</v>
      </c>
      <c r="G155" s="129" t="s">
        <v>159</v>
      </c>
      <c r="H155" s="130">
        <v>234</v>
      </c>
      <c r="I155" s="131">
        <v>16.333911000000001</v>
      </c>
      <c r="J155" s="132">
        <f t="shared" si="20"/>
        <v>3822.14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3822.14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3822.14</v>
      </c>
      <c r="BL155" s="15" t="s">
        <v>161</v>
      </c>
      <c r="BM155" s="138" t="s">
        <v>779</v>
      </c>
    </row>
    <row r="156" spans="2:65" s="1" customFormat="1" ht="16.5" customHeight="1">
      <c r="B156" s="125"/>
      <c r="C156" s="126" t="s">
        <v>337</v>
      </c>
      <c r="D156" s="126" t="s">
        <v>156</v>
      </c>
      <c r="E156" s="127" t="s">
        <v>3411</v>
      </c>
      <c r="F156" s="128" t="s">
        <v>683</v>
      </c>
      <c r="G156" s="129" t="s">
        <v>159</v>
      </c>
      <c r="H156" s="130">
        <v>3</v>
      </c>
      <c r="I156" s="131">
        <v>16.333911000000001</v>
      </c>
      <c r="J156" s="132">
        <f t="shared" si="20"/>
        <v>49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49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49</v>
      </c>
      <c r="BL156" s="15" t="s">
        <v>161</v>
      </c>
      <c r="BM156" s="138" t="s">
        <v>1784</v>
      </c>
    </row>
    <row r="157" spans="2:65" s="1" customFormat="1" ht="16.5" customHeight="1">
      <c r="B157" s="125"/>
      <c r="C157" s="126" t="s">
        <v>586</v>
      </c>
      <c r="D157" s="126" t="s">
        <v>156</v>
      </c>
      <c r="E157" s="127" t="s">
        <v>3412</v>
      </c>
      <c r="F157" s="128" t="s">
        <v>687</v>
      </c>
      <c r="G157" s="129" t="s">
        <v>159</v>
      </c>
      <c r="H157" s="130">
        <v>20</v>
      </c>
      <c r="I157" s="131">
        <v>62.680661999999998</v>
      </c>
      <c r="J157" s="132">
        <f t="shared" si="20"/>
        <v>1253.6099999999999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1253.6099999999999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1253.6099999999999</v>
      </c>
      <c r="BL157" s="15" t="s">
        <v>161</v>
      </c>
      <c r="BM157" s="138" t="s">
        <v>1786</v>
      </c>
    </row>
    <row r="158" spans="2:65" s="11" customFormat="1" ht="22.9" customHeight="1">
      <c r="B158" s="113"/>
      <c r="D158" s="114" t="s">
        <v>70</v>
      </c>
      <c r="E158" s="123" t="s">
        <v>774</v>
      </c>
      <c r="F158" s="123" t="s">
        <v>775</v>
      </c>
      <c r="I158" s="116"/>
      <c r="J158" s="124">
        <f>BK158</f>
        <v>6937.58</v>
      </c>
      <c r="L158" s="113"/>
      <c r="M158" s="118"/>
      <c r="P158" s="119">
        <f>P159</f>
        <v>0</v>
      </c>
      <c r="R158" s="119">
        <f>R159</f>
        <v>0</v>
      </c>
      <c r="T158" s="120">
        <f>T159</f>
        <v>0</v>
      </c>
      <c r="AR158" s="114" t="s">
        <v>79</v>
      </c>
      <c r="AT158" s="121" t="s">
        <v>70</v>
      </c>
      <c r="AU158" s="121" t="s">
        <v>79</v>
      </c>
      <c r="AY158" s="114" t="s">
        <v>153</v>
      </c>
      <c r="BK158" s="122">
        <f>BK159</f>
        <v>6937.58</v>
      </c>
    </row>
    <row r="159" spans="2:65" s="1" customFormat="1" ht="16.5" customHeight="1">
      <c r="B159" s="125"/>
      <c r="C159" s="126" t="s">
        <v>340</v>
      </c>
      <c r="D159" s="126" t="s">
        <v>156</v>
      </c>
      <c r="E159" s="127" t="s">
        <v>3413</v>
      </c>
      <c r="F159" s="128" t="s">
        <v>778</v>
      </c>
      <c r="G159" s="129" t="s">
        <v>159</v>
      </c>
      <c r="H159" s="130">
        <v>6</v>
      </c>
      <c r="I159" s="131">
        <v>1156.2638999999999</v>
      </c>
      <c r="J159" s="132">
        <f>ROUND(I159*H159,2)</f>
        <v>6937.58</v>
      </c>
      <c r="K159" s="128" t="s">
        <v>3</v>
      </c>
      <c r="L159" s="133"/>
      <c r="M159" s="134" t="s">
        <v>3</v>
      </c>
      <c r="N159" s="135" t="s">
        <v>42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>IF(N159="základní",J159,0)</f>
        <v>6937.58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79</v>
      </c>
      <c r="BK159" s="139">
        <f>ROUND(I159*H159,2)</f>
        <v>6937.58</v>
      </c>
      <c r="BL159" s="15" t="s">
        <v>161</v>
      </c>
      <c r="BM159" s="138" t="s">
        <v>3414</v>
      </c>
    </row>
    <row r="160" spans="2:65" s="11" customFormat="1" ht="22.9" customHeight="1">
      <c r="B160" s="113"/>
      <c r="D160" s="114" t="s">
        <v>70</v>
      </c>
      <c r="E160" s="123" t="s">
        <v>1187</v>
      </c>
      <c r="F160" s="123" t="s">
        <v>781</v>
      </c>
      <c r="I160" s="116"/>
      <c r="J160" s="124">
        <f>BK160</f>
        <v>5839.04</v>
      </c>
      <c r="L160" s="113"/>
      <c r="M160" s="118"/>
      <c r="P160" s="119">
        <f>P161</f>
        <v>0</v>
      </c>
      <c r="R160" s="119">
        <f>R161</f>
        <v>0</v>
      </c>
      <c r="T160" s="120">
        <f>T161</f>
        <v>0</v>
      </c>
      <c r="AR160" s="114" t="s">
        <v>79</v>
      </c>
      <c r="AT160" s="121" t="s">
        <v>70</v>
      </c>
      <c r="AU160" s="121" t="s">
        <v>79</v>
      </c>
      <c r="AY160" s="114" t="s">
        <v>153</v>
      </c>
      <c r="BK160" s="122">
        <f>BK161</f>
        <v>5839.04</v>
      </c>
    </row>
    <row r="161" spans="2:65" s="11" customFormat="1" ht="20.85" customHeight="1">
      <c r="B161" s="113"/>
      <c r="D161" s="114" t="s">
        <v>70</v>
      </c>
      <c r="E161" s="123" t="s">
        <v>1200</v>
      </c>
      <c r="F161" s="123" t="s">
        <v>1201</v>
      </c>
      <c r="I161" s="116"/>
      <c r="J161" s="124">
        <f>BK161</f>
        <v>5839.04</v>
      </c>
      <c r="L161" s="113"/>
      <c r="M161" s="118"/>
      <c r="P161" s="119">
        <f>P162</f>
        <v>0</v>
      </c>
      <c r="R161" s="119">
        <f>R162</f>
        <v>0</v>
      </c>
      <c r="T161" s="120">
        <f>T162</f>
        <v>0</v>
      </c>
      <c r="AR161" s="114" t="s">
        <v>79</v>
      </c>
      <c r="AT161" s="121" t="s">
        <v>70</v>
      </c>
      <c r="AU161" s="121" t="s">
        <v>81</v>
      </c>
      <c r="AY161" s="114" t="s">
        <v>153</v>
      </c>
      <c r="BK161" s="122">
        <f>BK162</f>
        <v>5839.04</v>
      </c>
    </row>
    <row r="162" spans="2:65" s="1" customFormat="1" ht="16.5" customHeight="1">
      <c r="B162" s="125"/>
      <c r="C162" s="126" t="s">
        <v>593</v>
      </c>
      <c r="D162" s="126" t="s">
        <v>156</v>
      </c>
      <c r="E162" s="127" t="s">
        <v>3415</v>
      </c>
      <c r="F162" s="128" t="s">
        <v>1203</v>
      </c>
      <c r="G162" s="129" t="s">
        <v>159</v>
      </c>
      <c r="H162" s="130">
        <v>2</v>
      </c>
      <c r="I162" s="131">
        <v>2919.5182500000001</v>
      </c>
      <c r="J162" s="132">
        <f>ROUND(I162*H162,2)</f>
        <v>5839.04</v>
      </c>
      <c r="K162" s="128" t="s">
        <v>3</v>
      </c>
      <c r="L162" s="133"/>
      <c r="M162" s="134" t="s">
        <v>3</v>
      </c>
      <c r="N162" s="135" t="s">
        <v>42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160</v>
      </c>
      <c r="AT162" s="138" t="s">
        <v>156</v>
      </c>
      <c r="AU162" s="138" t="s">
        <v>167</v>
      </c>
      <c r="AY162" s="15" t="s">
        <v>153</v>
      </c>
      <c r="BE162" s="139">
        <f>IF(N162="základní",J162,0)</f>
        <v>5839.04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5" t="s">
        <v>79</v>
      </c>
      <c r="BK162" s="139">
        <f>ROUND(I162*H162,2)</f>
        <v>5839.04</v>
      </c>
      <c r="BL162" s="15" t="s">
        <v>161</v>
      </c>
      <c r="BM162" s="138" t="s">
        <v>3416</v>
      </c>
    </row>
    <row r="163" spans="2:65" s="11" customFormat="1" ht="22.9" customHeight="1">
      <c r="B163" s="113"/>
      <c r="D163" s="114" t="s">
        <v>70</v>
      </c>
      <c r="E163" s="123" t="s">
        <v>303</v>
      </c>
      <c r="F163" s="123" t="s">
        <v>304</v>
      </c>
      <c r="I163" s="116"/>
      <c r="J163" s="124">
        <f>BK163</f>
        <v>58739.540000000008</v>
      </c>
      <c r="L163" s="113"/>
      <c r="M163" s="118"/>
      <c r="P163" s="119">
        <f>SUM(P164:P176)</f>
        <v>0</v>
      </c>
      <c r="R163" s="119">
        <f>SUM(R164:R176)</f>
        <v>0</v>
      </c>
      <c r="T163" s="120">
        <f>SUM(T164:T176)</f>
        <v>0</v>
      </c>
      <c r="AR163" s="114" t="s">
        <v>79</v>
      </c>
      <c r="AT163" s="121" t="s">
        <v>70</v>
      </c>
      <c r="AU163" s="121" t="s">
        <v>79</v>
      </c>
      <c r="AY163" s="114" t="s">
        <v>153</v>
      </c>
      <c r="BK163" s="122">
        <f>SUM(BK164:BK176)</f>
        <v>58739.540000000008</v>
      </c>
    </row>
    <row r="164" spans="2:65" s="1" customFormat="1" ht="16.5" customHeight="1">
      <c r="B164" s="125"/>
      <c r="C164" s="126" t="s">
        <v>596</v>
      </c>
      <c r="D164" s="126" t="s">
        <v>156</v>
      </c>
      <c r="E164" s="127" t="s">
        <v>3417</v>
      </c>
      <c r="F164" s="128" t="s">
        <v>2465</v>
      </c>
      <c r="G164" s="129" t="s">
        <v>360</v>
      </c>
      <c r="H164" s="130">
        <v>670</v>
      </c>
      <c r="I164" s="131">
        <v>30.830497499999996</v>
      </c>
      <c r="J164" s="132">
        <f>ROUND(I164*H164,2)</f>
        <v>20656.43</v>
      </c>
      <c r="K164" s="128" t="s">
        <v>3</v>
      </c>
      <c r="L164" s="133"/>
      <c r="M164" s="134" t="s">
        <v>3</v>
      </c>
      <c r="N164" s="135" t="s">
        <v>42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>IF(N164="základní",J164,0)</f>
        <v>20656.43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79</v>
      </c>
      <c r="BK164" s="139">
        <f>ROUND(I164*H164,2)</f>
        <v>20656.43</v>
      </c>
      <c r="BL164" s="15" t="s">
        <v>161</v>
      </c>
      <c r="BM164" s="138" t="s">
        <v>3418</v>
      </c>
    </row>
    <row r="165" spans="2:65" s="12" customFormat="1">
      <c r="B165" s="154"/>
      <c r="D165" s="155" t="s">
        <v>800</v>
      </c>
      <c r="E165" s="156" t="s">
        <v>3</v>
      </c>
      <c r="F165" s="157" t="s">
        <v>3419</v>
      </c>
      <c r="H165" s="158">
        <v>670</v>
      </c>
      <c r="I165" s="159"/>
      <c r="L165" s="154"/>
      <c r="M165" s="160"/>
      <c r="T165" s="161"/>
      <c r="AT165" s="156" t="s">
        <v>800</v>
      </c>
      <c r="AU165" s="156" t="s">
        <v>81</v>
      </c>
      <c r="AV165" s="12" t="s">
        <v>81</v>
      </c>
      <c r="AW165" s="12" t="s">
        <v>30</v>
      </c>
      <c r="AX165" s="12" t="s">
        <v>79</v>
      </c>
      <c r="AY165" s="156" t="s">
        <v>153</v>
      </c>
    </row>
    <row r="166" spans="2:65" s="1" customFormat="1" ht="16.5" customHeight="1">
      <c r="B166" s="125"/>
      <c r="C166" s="126" t="s">
        <v>599</v>
      </c>
      <c r="D166" s="126" t="s">
        <v>156</v>
      </c>
      <c r="E166" s="127" t="s">
        <v>3420</v>
      </c>
      <c r="F166" s="128" t="s">
        <v>808</v>
      </c>
      <c r="G166" s="129" t="s">
        <v>360</v>
      </c>
      <c r="H166" s="130">
        <v>80</v>
      </c>
      <c r="I166" s="131">
        <v>50.204170499999996</v>
      </c>
      <c r="J166" s="132">
        <f>ROUND(I166*H166,2)</f>
        <v>4016.33</v>
      </c>
      <c r="K166" s="128" t="s">
        <v>3</v>
      </c>
      <c r="L166" s="133"/>
      <c r="M166" s="134" t="s">
        <v>3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>IF(N166="základní",J166,0)</f>
        <v>4016.33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79</v>
      </c>
      <c r="BK166" s="139">
        <f>ROUND(I166*H166,2)</f>
        <v>4016.33</v>
      </c>
      <c r="BL166" s="15" t="s">
        <v>161</v>
      </c>
      <c r="BM166" s="138" t="s">
        <v>818</v>
      </c>
    </row>
    <row r="167" spans="2:65" s="12" customFormat="1">
      <c r="B167" s="154"/>
      <c r="D167" s="155" t="s">
        <v>800</v>
      </c>
      <c r="E167" s="156" t="s">
        <v>3</v>
      </c>
      <c r="F167" s="157" t="s">
        <v>639</v>
      </c>
      <c r="H167" s="158">
        <v>80</v>
      </c>
      <c r="I167" s="159"/>
      <c r="L167" s="154"/>
      <c r="M167" s="160"/>
      <c r="T167" s="161"/>
      <c r="AT167" s="156" t="s">
        <v>800</v>
      </c>
      <c r="AU167" s="156" t="s">
        <v>81</v>
      </c>
      <c r="AV167" s="12" t="s">
        <v>81</v>
      </c>
      <c r="AW167" s="12" t="s">
        <v>30</v>
      </c>
      <c r="AX167" s="12" t="s">
        <v>79</v>
      </c>
      <c r="AY167" s="156" t="s">
        <v>153</v>
      </c>
    </row>
    <row r="168" spans="2:65" s="1" customFormat="1" ht="16.5" customHeight="1">
      <c r="B168" s="125"/>
      <c r="C168" s="126" t="s">
        <v>602</v>
      </c>
      <c r="D168" s="126" t="s">
        <v>156</v>
      </c>
      <c r="E168" s="127" t="s">
        <v>3421</v>
      </c>
      <c r="F168" s="128" t="s">
        <v>826</v>
      </c>
      <c r="G168" s="129" t="s">
        <v>360</v>
      </c>
      <c r="H168" s="130">
        <v>510</v>
      </c>
      <c r="I168" s="131">
        <v>24.289237499999999</v>
      </c>
      <c r="J168" s="132">
        <f>ROUND(I168*H168,2)</f>
        <v>12387.51</v>
      </c>
      <c r="K168" s="128" t="s">
        <v>3</v>
      </c>
      <c r="L168" s="133"/>
      <c r="M168" s="134" t="s">
        <v>3</v>
      </c>
      <c r="N168" s="135" t="s">
        <v>42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>IF(N168="základní",J168,0)</f>
        <v>12387.51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79</v>
      </c>
      <c r="BK168" s="139">
        <f>ROUND(I168*H168,2)</f>
        <v>12387.51</v>
      </c>
      <c r="BL168" s="15" t="s">
        <v>161</v>
      </c>
      <c r="BM168" s="138" t="s">
        <v>840</v>
      </c>
    </row>
    <row r="169" spans="2:65" s="12" customFormat="1">
      <c r="B169" s="154"/>
      <c r="D169" s="155" t="s">
        <v>800</v>
      </c>
      <c r="E169" s="156" t="s">
        <v>3</v>
      </c>
      <c r="F169" s="157" t="s">
        <v>3422</v>
      </c>
      <c r="H169" s="158">
        <v>510</v>
      </c>
      <c r="I169" s="159"/>
      <c r="L169" s="154"/>
      <c r="M169" s="160"/>
      <c r="T169" s="161"/>
      <c r="AT169" s="156" t="s">
        <v>800</v>
      </c>
      <c r="AU169" s="156" t="s">
        <v>81</v>
      </c>
      <c r="AV169" s="12" t="s">
        <v>81</v>
      </c>
      <c r="AW169" s="12" t="s">
        <v>30</v>
      </c>
      <c r="AX169" s="12" t="s">
        <v>79</v>
      </c>
      <c r="AY169" s="156" t="s">
        <v>153</v>
      </c>
    </row>
    <row r="170" spans="2:65" s="1" customFormat="1" ht="16.5" customHeight="1">
      <c r="B170" s="125"/>
      <c r="C170" s="126" t="s">
        <v>606</v>
      </c>
      <c r="D170" s="126" t="s">
        <v>156</v>
      </c>
      <c r="E170" s="127" t="s">
        <v>3423</v>
      </c>
      <c r="F170" s="128" t="s">
        <v>830</v>
      </c>
      <c r="G170" s="129" t="s">
        <v>360</v>
      </c>
      <c r="H170" s="130">
        <v>80</v>
      </c>
      <c r="I170" s="131">
        <v>56.562659999999994</v>
      </c>
      <c r="J170" s="132">
        <f>ROUND(I170*H170,2)</f>
        <v>4525.01</v>
      </c>
      <c r="K170" s="128" t="s">
        <v>3</v>
      </c>
      <c r="L170" s="133"/>
      <c r="M170" s="134" t="s">
        <v>3</v>
      </c>
      <c r="N170" s="135" t="s">
        <v>42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>IF(N170="základní",J170,0)</f>
        <v>4525.01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79</v>
      </c>
      <c r="BK170" s="139">
        <f>ROUND(I170*H170,2)</f>
        <v>4525.01</v>
      </c>
      <c r="BL170" s="15" t="s">
        <v>161</v>
      </c>
      <c r="BM170" s="138" t="s">
        <v>3424</v>
      </c>
    </row>
    <row r="171" spans="2:65" s="12" customFormat="1">
      <c r="B171" s="154"/>
      <c r="D171" s="155" t="s">
        <v>800</v>
      </c>
      <c r="E171" s="156" t="s">
        <v>3</v>
      </c>
      <c r="F171" s="157" t="s">
        <v>639</v>
      </c>
      <c r="H171" s="158">
        <v>80</v>
      </c>
      <c r="I171" s="159"/>
      <c r="L171" s="154"/>
      <c r="M171" s="160"/>
      <c r="T171" s="161"/>
      <c r="AT171" s="156" t="s">
        <v>800</v>
      </c>
      <c r="AU171" s="156" t="s">
        <v>81</v>
      </c>
      <c r="AV171" s="12" t="s">
        <v>81</v>
      </c>
      <c r="AW171" s="12" t="s">
        <v>30</v>
      </c>
      <c r="AX171" s="12" t="s">
        <v>79</v>
      </c>
      <c r="AY171" s="156" t="s">
        <v>153</v>
      </c>
    </row>
    <row r="172" spans="2:65" s="1" customFormat="1" ht="16.5" customHeight="1">
      <c r="B172" s="125"/>
      <c r="C172" s="126" t="s">
        <v>609</v>
      </c>
      <c r="D172" s="126" t="s">
        <v>156</v>
      </c>
      <c r="E172" s="127" t="s">
        <v>3425</v>
      </c>
      <c r="F172" s="128" t="s">
        <v>3426</v>
      </c>
      <c r="G172" s="129" t="s">
        <v>360</v>
      </c>
      <c r="H172" s="130">
        <v>80</v>
      </c>
      <c r="I172" s="131">
        <v>30.782399999999999</v>
      </c>
      <c r="J172" s="132">
        <f>ROUND(I172*H172,2)</f>
        <v>2462.59</v>
      </c>
      <c r="K172" s="128" t="s">
        <v>3</v>
      </c>
      <c r="L172" s="133"/>
      <c r="M172" s="134" t="s">
        <v>3</v>
      </c>
      <c r="N172" s="135" t="s">
        <v>42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>IF(N172="základní",J172,0)</f>
        <v>2462.59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79</v>
      </c>
      <c r="BK172" s="139">
        <f>ROUND(I172*H172,2)</f>
        <v>2462.59</v>
      </c>
      <c r="BL172" s="15" t="s">
        <v>161</v>
      </c>
      <c r="BM172" s="138" t="s">
        <v>3427</v>
      </c>
    </row>
    <row r="173" spans="2:65" s="12" customFormat="1">
      <c r="B173" s="154"/>
      <c r="D173" s="155" t="s">
        <v>800</v>
      </c>
      <c r="E173" s="156" t="s">
        <v>3</v>
      </c>
      <c r="F173" s="157" t="s">
        <v>639</v>
      </c>
      <c r="H173" s="158">
        <v>80</v>
      </c>
      <c r="I173" s="159"/>
      <c r="L173" s="154"/>
      <c r="M173" s="160"/>
      <c r="T173" s="161"/>
      <c r="AT173" s="156" t="s">
        <v>800</v>
      </c>
      <c r="AU173" s="156" t="s">
        <v>81</v>
      </c>
      <c r="AV173" s="12" t="s">
        <v>81</v>
      </c>
      <c r="AW173" s="12" t="s">
        <v>30</v>
      </c>
      <c r="AX173" s="12" t="s">
        <v>79</v>
      </c>
      <c r="AY173" s="156" t="s">
        <v>153</v>
      </c>
    </row>
    <row r="174" spans="2:65" s="1" customFormat="1" ht="16.5" customHeight="1">
      <c r="B174" s="125"/>
      <c r="C174" s="126" t="s">
        <v>612</v>
      </c>
      <c r="D174" s="126" t="s">
        <v>156</v>
      </c>
      <c r="E174" s="127" t="s">
        <v>3428</v>
      </c>
      <c r="F174" s="128" t="s">
        <v>839</v>
      </c>
      <c r="G174" s="129" t="s">
        <v>360</v>
      </c>
      <c r="H174" s="130">
        <v>160</v>
      </c>
      <c r="I174" s="131">
        <v>38.314468499999997</v>
      </c>
      <c r="J174" s="132">
        <f>ROUND(I174*H174,2)</f>
        <v>6130.31</v>
      </c>
      <c r="K174" s="128" t="s">
        <v>3</v>
      </c>
      <c r="L174" s="133"/>
      <c r="M174" s="134" t="s">
        <v>3</v>
      </c>
      <c r="N174" s="135" t="s">
        <v>42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>IF(N174="základní",J174,0)</f>
        <v>6130.31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79</v>
      </c>
      <c r="BK174" s="139">
        <f>ROUND(I174*H174,2)</f>
        <v>6130.31</v>
      </c>
      <c r="BL174" s="15" t="s">
        <v>161</v>
      </c>
      <c r="BM174" s="138" t="s">
        <v>3429</v>
      </c>
    </row>
    <row r="175" spans="2:65" s="12" customFormat="1">
      <c r="B175" s="154"/>
      <c r="D175" s="155" t="s">
        <v>800</v>
      </c>
      <c r="E175" s="156" t="s">
        <v>3</v>
      </c>
      <c r="F175" s="157" t="s">
        <v>3430</v>
      </c>
      <c r="H175" s="158">
        <v>160</v>
      </c>
      <c r="I175" s="159"/>
      <c r="L175" s="154"/>
      <c r="M175" s="160"/>
      <c r="T175" s="161"/>
      <c r="AT175" s="156" t="s">
        <v>800</v>
      </c>
      <c r="AU175" s="156" t="s">
        <v>81</v>
      </c>
      <c r="AV175" s="12" t="s">
        <v>81</v>
      </c>
      <c r="AW175" s="12" t="s">
        <v>30</v>
      </c>
      <c r="AX175" s="12" t="s">
        <v>79</v>
      </c>
      <c r="AY175" s="156" t="s">
        <v>153</v>
      </c>
    </row>
    <row r="176" spans="2:65" s="1" customFormat="1" ht="16.5" customHeight="1">
      <c r="B176" s="125"/>
      <c r="C176" s="126" t="s">
        <v>616</v>
      </c>
      <c r="D176" s="126" t="s">
        <v>156</v>
      </c>
      <c r="E176" s="127" t="s">
        <v>3431</v>
      </c>
      <c r="F176" s="128" t="s">
        <v>322</v>
      </c>
      <c r="G176" s="129" t="s">
        <v>164</v>
      </c>
      <c r="H176" s="130">
        <v>1</v>
      </c>
      <c r="I176" s="131">
        <v>8561.3549999999996</v>
      </c>
      <c r="J176" s="132">
        <f>ROUND(I176*H176,2)</f>
        <v>8561.36</v>
      </c>
      <c r="K176" s="128" t="s">
        <v>3</v>
      </c>
      <c r="L176" s="133"/>
      <c r="M176" s="134" t="s">
        <v>3</v>
      </c>
      <c r="N176" s="135" t="s">
        <v>42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>IF(N176="základní",J176,0)</f>
        <v>8561.36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79</v>
      </c>
      <c r="BK176" s="139">
        <f>ROUND(I176*H176,2)</f>
        <v>8561.36</v>
      </c>
      <c r="BL176" s="15" t="s">
        <v>161</v>
      </c>
      <c r="BM176" s="138" t="s">
        <v>3432</v>
      </c>
    </row>
    <row r="177" spans="2:65" s="11" customFormat="1" ht="22.9" customHeight="1">
      <c r="B177" s="113"/>
      <c r="D177" s="114" t="s">
        <v>70</v>
      </c>
      <c r="E177" s="123" t="s">
        <v>324</v>
      </c>
      <c r="F177" s="123" t="s">
        <v>325</v>
      </c>
      <c r="I177" s="116"/>
      <c r="J177" s="124">
        <f>BK177</f>
        <v>103718.42000000001</v>
      </c>
      <c r="L177" s="113"/>
      <c r="M177" s="118"/>
      <c r="P177" s="119">
        <f>SUM(P178:P187)</f>
        <v>0</v>
      </c>
      <c r="R177" s="119">
        <f>SUM(R178:R187)</f>
        <v>0</v>
      </c>
      <c r="T177" s="120">
        <f>SUM(T178:T187)</f>
        <v>0</v>
      </c>
      <c r="AR177" s="114" t="s">
        <v>79</v>
      </c>
      <c r="AT177" s="121" t="s">
        <v>70</v>
      </c>
      <c r="AU177" s="121" t="s">
        <v>79</v>
      </c>
      <c r="AY177" s="114" t="s">
        <v>153</v>
      </c>
      <c r="BK177" s="122">
        <f>SUM(BK178:BK187)</f>
        <v>103718.42000000001</v>
      </c>
    </row>
    <row r="178" spans="2:65" s="1" customFormat="1" ht="16.5" customHeight="1">
      <c r="B178" s="125"/>
      <c r="C178" s="126" t="s">
        <v>620</v>
      </c>
      <c r="D178" s="126" t="s">
        <v>156</v>
      </c>
      <c r="E178" s="127" t="s">
        <v>3433</v>
      </c>
      <c r="F178" s="128" t="s">
        <v>860</v>
      </c>
      <c r="G178" s="129" t="s">
        <v>360</v>
      </c>
      <c r="H178" s="130">
        <v>80</v>
      </c>
      <c r="I178" s="131">
        <v>149.10225</v>
      </c>
      <c r="J178" s="132">
        <f t="shared" ref="J178:J187" si="30">ROUND(I178*H178,2)</f>
        <v>11928.18</v>
      </c>
      <c r="K178" s="128" t="s">
        <v>3</v>
      </c>
      <c r="L178" s="133"/>
      <c r="M178" s="134" t="s">
        <v>3</v>
      </c>
      <c r="N178" s="135" t="s">
        <v>42</v>
      </c>
      <c r="P178" s="136">
        <f t="shared" ref="P178:P187" si="31">O178*H178</f>
        <v>0</v>
      </c>
      <c r="Q178" s="136">
        <v>0</v>
      </c>
      <c r="R178" s="136">
        <f t="shared" ref="R178:R187" si="32">Q178*H178</f>
        <v>0</v>
      </c>
      <c r="S178" s="136">
        <v>0</v>
      </c>
      <c r="T178" s="137">
        <f t="shared" ref="T178:T187" si="33">S178*H178</f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ref="BE178:BE187" si="34">IF(N178="základní",J178,0)</f>
        <v>11928.18</v>
      </c>
      <c r="BF178" s="139">
        <f t="shared" ref="BF178:BF187" si="35">IF(N178="snížená",J178,0)</f>
        <v>0</v>
      </c>
      <c r="BG178" s="139">
        <f t="shared" ref="BG178:BG187" si="36">IF(N178="zákl. přenesená",J178,0)</f>
        <v>0</v>
      </c>
      <c r="BH178" s="139">
        <f t="shared" ref="BH178:BH187" si="37">IF(N178="sníž. přenesená",J178,0)</f>
        <v>0</v>
      </c>
      <c r="BI178" s="139">
        <f t="shared" ref="BI178:BI187" si="38">IF(N178="nulová",J178,0)</f>
        <v>0</v>
      </c>
      <c r="BJ178" s="15" t="s">
        <v>79</v>
      </c>
      <c r="BK178" s="139">
        <f t="shared" ref="BK178:BK187" si="39">ROUND(I178*H178,2)</f>
        <v>11928.18</v>
      </c>
      <c r="BL178" s="15" t="s">
        <v>161</v>
      </c>
      <c r="BM178" s="138" t="s">
        <v>868</v>
      </c>
    </row>
    <row r="179" spans="2:65" s="1" customFormat="1" ht="16.5" customHeight="1">
      <c r="B179" s="125"/>
      <c r="C179" s="126" t="s">
        <v>624</v>
      </c>
      <c r="D179" s="126" t="s">
        <v>156</v>
      </c>
      <c r="E179" s="127" t="s">
        <v>3434</v>
      </c>
      <c r="F179" s="128" t="s">
        <v>2063</v>
      </c>
      <c r="G179" s="129" t="s">
        <v>360</v>
      </c>
      <c r="H179" s="130">
        <v>50</v>
      </c>
      <c r="I179" s="131">
        <v>268.38405</v>
      </c>
      <c r="J179" s="132">
        <f t="shared" si="30"/>
        <v>13419.2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13419.2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13419.2</v>
      </c>
      <c r="BL179" s="15" t="s">
        <v>161</v>
      </c>
      <c r="BM179" s="138" t="s">
        <v>2071</v>
      </c>
    </row>
    <row r="180" spans="2:65" s="1" customFormat="1" ht="16.5" customHeight="1">
      <c r="B180" s="125"/>
      <c r="C180" s="126" t="s">
        <v>628</v>
      </c>
      <c r="D180" s="126" t="s">
        <v>156</v>
      </c>
      <c r="E180" s="127" t="s">
        <v>3435</v>
      </c>
      <c r="F180" s="128" t="s">
        <v>867</v>
      </c>
      <c r="G180" s="129" t="s">
        <v>159</v>
      </c>
      <c r="H180" s="130">
        <v>160</v>
      </c>
      <c r="I180" s="131">
        <v>136.59690000000001</v>
      </c>
      <c r="J180" s="132">
        <f t="shared" si="30"/>
        <v>21855.5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21855.5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21855.5</v>
      </c>
      <c r="BL180" s="15" t="s">
        <v>161</v>
      </c>
      <c r="BM180" s="138" t="s">
        <v>876</v>
      </c>
    </row>
    <row r="181" spans="2:65" s="1" customFormat="1" ht="16.5" customHeight="1">
      <c r="B181" s="125"/>
      <c r="C181" s="126" t="s">
        <v>348</v>
      </c>
      <c r="D181" s="126" t="s">
        <v>156</v>
      </c>
      <c r="E181" s="127" t="s">
        <v>3436</v>
      </c>
      <c r="F181" s="128" t="s">
        <v>2067</v>
      </c>
      <c r="G181" s="129" t="s">
        <v>159</v>
      </c>
      <c r="H181" s="130">
        <v>100</v>
      </c>
      <c r="I181" s="131">
        <v>148.52508</v>
      </c>
      <c r="J181" s="132">
        <f t="shared" si="30"/>
        <v>14852.51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14852.51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14852.51</v>
      </c>
      <c r="BL181" s="15" t="s">
        <v>161</v>
      </c>
      <c r="BM181" s="138" t="s">
        <v>2074</v>
      </c>
    </row>
    <row r="182" spans="2:65" s="1" customFormat="1" ht="16.5" customHeight="1">
      <c r="B182" s="125"/>
      <c r="C182" s="126" t="s">
        <v>635</v>
      </c>
      <c r="D182" s="126" t="s">
        <v>156</v>
      </c>
      <c r="E182" s="127" t="s">
        <v>3437</v>
      </c>
      <c r="F182" s="128" t="s">
        <v>875</v>
      </c>
      <c r="G182" s="129" t="s">
        <v>159</v>
      </c>
      <c r="H182" s="130">
        <v>260</v>
      </c>
      <c r="I182" s="131">
        <v>24.048749999999998</v>
      </c>
      <c r="J182" s="132">
        <f t="shared" si="30"/>
        <v>6252.68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6252.68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6252.68</v>
      </c>
      <c r="BL182" s="15" t="s">
        <v>161</v>
      </c>
      <c r="BM182" s="138" t="s">
        <v>2077</v>
      </c>
    </row>
    <row r="183" spans="2:65" s="1" customFormat="1" ht="16.5" customHeight="1">
      <c r="B183" s="125"/>
      <c r="C183" s="126" t="s">
        <v>639</v>
      </c>
      <c r="D183" s="126" t="s">
        <v>156</v>
      </c>
      <c r="E183" s="127" t="s">
        <v>3438</v>
      </c>
      <c r="F183" s="128" t="s">
        <v>879</v>
      </c>
      <c r="G183" s="129" t="s">
        <v>159</v>
      </c>
      <c r="H183" s="130">
        <v>260</v>
      </c>
      <c r="I183" s="131">
        <v>86.094525000000004</v>
      </c>
      <c r="J183" s="132">
        <f t="shared" si="30"/>
        <v>22384.58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22384.58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22384.58</v>
      </c>
      <c r="BL183" s="15" t="s">
        <v>161</v>
      </c>
      <c r="BM183" s="138" t="s">
        <v>3439</v>
      </c>
    </row>
    <row r="184" spans="2:65" s="1" customFormat="1" ht="16.5" customHeight="1">
      <c r="B184" s="125"/>
      <c r="C184" s="126" t="s">
        <v>643</v>
      </c>
      <c r="D184" s="126" t="s">
        <v>156</v>
      </c>
      <c r="E184" s="127" t="s">
        <v>3440</v>
      </c>
      <c r="F184" s="128" t="s">
        <v>2073</v>
      </c>
      <c r="G184" s="129" t="s">
        <v>159</v>
      </c>
      <c r="H184" s="130">
        <v>100</v>
      </c>
      <c r="I184" s="131">
        <v>5.5696905000000001</v>
      </c>
      <c r="J184" s="132">
        <f t="shared" si="30"/>
        <v>556.97</v>
      </c>
      <c r="K184" s="128" t="s">
        <v>3</v>
      </c>
      <c r="L184" s="133"/>
      <c r="M184" s="134" t="s">
        <v>3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si="34"/>
        <v>556.97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5" t="s">
        <v>79</v>
      </c>
      <c r="BK184" s="139">
        <f t="shared" si="39"/>
        <v>556.97</v>
      </c>
      <c r="BL184" s="15" t="s">
        <v>161</v>
      </c>
      <c r="BM184" s="138" t="s">
        <v>896</v>
      </c>
    </row>
    <row r="185" spans="2:65" s="1" customFormat="1" ht="16.5" customHeight="1">
      <c r="B185" s="125"/>
      <c r="C185" s="126" t="s">
        <v>545</v>
      </c>
      <c r="D185" s="126" t="s">
        <v>156</v>
      </c>
      <c r="E185" s="127" t="s">
        <v>3441</v>
      </c>
      <c r="F185" s="128" t="s">
        <v>2076</v>
      </c>
      <c r="G185" s="129" t="s">
        <v>159</v>
      </c>
      <c r="H185" s="130">
        <v>50</v>
      </c>
      <c r="I185" s="131">
        <v>9.8503679999999996</v>
      </c>
      <c r="J185" s="132">
        <f t="shared" si="30"/>
        <v>492.52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34"/>
        <v>492.52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5" t="s">
        <v>79</v>
      </c>
      <c r="BK185" s="139">
        <f t="shared" si="39"/>
        <v>492.52</v>
      </c>
      <c r="BL185" s="15" t="s">
        <v>161</v>
      </c>
      <c r="BM185" s="138" t="s">
        <v>852</v>
      </c>
    </row>
    <row r="186" spans="2:65" s="1" customFormat="1" ht="16.5" customHeight="1">
      <c r="B186" s="125"/>
      <c r="C186" s="126" t="s">
        <v>650</v>
      </c>
      <c r="D186" s="126" t="s">
        <v>156</v>
      </c>
      <c r="E186" s="127" t="s">
        <v>3442</v>
      </c>
      <c r="F186" s="128" t="s">
        <v>898</v>
      </c>
      <c r="G186" s="129" t="s">
        <v>360</v>
      </c>
      <c r="H186" s="130">
        <v>100</v>
      </c>
      <c r="I186" s="131">
        <v>18.277049999999999</v>
      </c>
      <c r="J186" s="132">
        <f t="shared" si="30"/>
        <v>1827.71</v>
      </c>
      <c r="K186" s="128" t="s">
        <v>3</v>
      </c>
      <c r="L186" s="133"/>
      <c r="M186" s="134" t="s">
        <v>3</v>
      </c>
      <c r="N186" s="135" t="s">
        <v>42</v>
      </c>
      <c r="P186" s="136">
        <f t="shared" si="31"/>
        <v>0</v>
      </c>
      <c r="Q186" s="136">
        <v>0</v>
      </c>
      <c r="R186" s="136">
        <f t="shared" si="32"/>
        <v>0</v>
      </c>
      <c r="S186" s="136">
        <v>0</v>
      </c>
      <c r="T186" s="137">
        <f t="shared" si="33"/>
        <v>0</v>
      </c>
      <c r="AR186" s="138" t="s">
        <v>160</v>
      </c>
      <c r="AT186" s="138" t="s">
        <v>156</v>
      </c>
      <c r="AU186" s="138" t="s">
        <v>81</v>
      </c>
      <c r="AY186" s="15" t="s">
        <v>153</v>
      </c>
      <c r="BE186" s="139">
        <f t="shared" si="34"/>
        <v>1827.71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5" t="s">
        <v>79</v>
      </c>
      <c r="BK186" s="139">
        <f t="shared" si="39"/>
        <v>1827.71</v>
      </c>
      <c r="BL186" s="15" t="s">
        <v>161</v>
      </c>
      <c r="BM186" s="138" t="s">
        <v>926</v>
      </c>
    </row>
    <row r="187" spans="2:65" s="1" customFormat="1" ht="16.5" customHeight="1">
      <c r="B187" s="125"/>
      <c r="C187" s="126" t="s">
        <v>548</v>
      </c>
      <c r="D187" s="126" t="s">
        <v>156</v>
      </c>
      <c r="E187" s="127" t="s">
        <v>3443</v>
      </c>
      <c r="F187" s="128" t="s">
        <v>322</v>
      </c>
      <c r="G187" s="129" t="s">
        <v>164</v>
      </c>
      <c r="H187" s="130">
        <v>1</v>
      </c>
      <c r="I187" s="131">
        <v>10148.5725</v>
      </c>
      <c r="J187" s="132">
        <f t="shared" si="30"/>
        <v>10148.57</v>
      </c>
      <c r="K187" s="128" t="s">
        <v>3</v>
      </c>
      <c r="L187" s="133"/>
      <c r="M187" s="134" t="s">
        <v>3</v>
      </c>
      <c r="N187" s="135" t="s">
        <v>42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 t="shared" si="34"/>
        <v>10148.57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5" t="s">
        <v>79</v>
      </c>
      <c r="BK187" s="139">
        <f t="shared" si="39"/>
        <v>10148.57</v>
      </c>
      <c r="BL187" s="15" t="s">
        <v>161</v>
      </c>
      <c r="BM187" s="138" t="s">
        <v>3444</v>
      </c>
    </row>
    <row r="188" spans="2:65" s="11" customFormat="1" ht="22.9" customHeight="1">
      <c r="B188" s="113"/>
      <c r="D188" s="114" t="s">
        <v>70</v>
      </c>
      <c r="E188" s="123" t="s">
        <v>329</v>
      </c>
      <c r="F188" s="123" t="s">
        <v>330</v>
      </c>
      <c r="I188" s="116"/>
      <c r="J188" s="124">
        <f>BK188</f>
        <v>15070.050000000001</v>
      </c>
      <c r="L188" s="113"/>
      <c r="M188" s="118"/>
      <c r="P188" s="119">
        <f>SUM(P189:P192)</f>
        <v>0</v>
      </c>
      <c r="R188" s="119">
        <f>SUM(R189:R192)</f>
        <v>0</v>
      </c>
      <c r="T188" s="120">
        <f>SUM(T189:T192)</f>
        <v>0</v>
      </c>
      <c r="AR188" s="114" t="s">
        <v>79</v>
      </c>
      <c r="AT188" s="121" t="s">
        <v>70</v>
      </c>
      <c r="AU188" s="121" t="s">
        <v>79</v>
      </c>
      <c r="AY188" s="114" t="s">
        <v>153</v>
      </c>
      <c r="BK188" s="122">
        <f>SUM(BK189:BK192)</f>
        <v>15070.050000000001</v>
      </c>
    </row>
    <row r="189" spans="2:65" s="1" customFormat="1" ht="16.5" customHeight="1">
      <c r="B189" s="125"/>
      <c r="C189" s="126" t="s">
        <v>657</v>
      </c>
      <c r="D189" s="126" t="s">
        <v>156</v>
      </c>
      <c r="E189" s="127" t="s">
        <v>3445</v>
      </c>
      <c r="F189" s="128" t="s">
        <v>3446</v>
      </c>
      <c r="G189" s="129" t="s">
        <v>159</v>
      </c>
      <c r="H189" s="130">
        <v>3</v>
      </c>
      <c r="I189" s="131">
        <v>817.84989000000007</v>
      </c>
      <c r="J189" s="132">
        <f>ROUND(I189*H189,2)</f>
        <v>2453.5500000000002</v>
      </c>
      <c r="K189" s="128" t="s">
        <v>3</v>
      </c>
      <c r="L189" s="133"/>
      <c r="M189" s="134" t="s">
        <v>3</v>
      </c>
      <c r="N189" s="135" t="s">
        <v>42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160</v>
      </c>
      <c r="AT189" s="138" t="s">
        <v>156</v>
      </c>
      <c r="AU189" s="138" t="s">
        <v>81</v>
      </c>
      <c r="AY189" s="15" t="s">
        <v>153</v>
      </c>
      <c r="BE189" s="139">
        <f>IF(N189="základní",J189,0)</f>
        <v>2453.5500000000002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5" t="s">
        <v>79</v>
      </c>
      <c r="BK189" s="139">
        <f>ROUND(I189*H189,2)</f>
        <v>2453.5500000000002</v>
      </c>
      <c r="BL189" s="15" t="s">
        <v>161</v>
      </c>
      <c r="BM189" s="138" t="s">
        <v>3447</v>
      </c>
    </row>
    <row r="190" spans="2:65" s="1" customFormat="1" ht="16.5" customHeight="1">
      <c r="B190" s="125"/>
      <c r="C190" s="126" t="s">
        <v>551</v>
      </c>
      <c r="D190" s="126" t="s">
        <v>156</v>
      </c>
      <c r="E190" s="127" t="s">
        <v>3448</v>
      </c>
      <c r="F190" s="128" t="s">
        <v>3449</v>
      </c>
      <c r="G190" s="129" t="s">
        <v>159</v>
      </c>
      <c r="H190" s="130">
        <v>3</v>
      </c>
      <c r="I190" s="131">
        <v>127.93934999999999</v>
      </c>
      <c r="J190" s="132">
        <f>ROUND(I190*H190,2)</f>
        <v>383.82</v>
      </c>
      <c r="K190" s="128" t="s">
        <v>3</v>
      </c>
      <c r="L190" s="133"/>
      <c r="M190" s="134" t="s">
        <v>3</v>
      </c>
      <c r="N190" s="135" t="s">
        <v>42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>IF(N190="základní",J190,0)</f>
        <v>383.82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79</v>
      </c>
      <c r="BK190" s="139">
        <f>ROUND(I190*H190,2)</f>
        <v>383.82</v>
      </c>
      <c r="BL190" s="15" t="s">
        <v>161</v>
      </c>
      <c r="BM190" s="138" t="s">
        <v>3450</v>
      </c>
    </row>
    <row r="191" spans="2:65" s="1" customFormat="1" ht="16.5" customHeight="1">
      <c r="B191" s="125"/>
      <c r="C191" s="126" t="s">
        <v>664</v>
      </c>
      <c r="D191" s="126" t="s">
        <v>156</v>
      </c>
      <c r="E191" s="127" t="s">
        <v>3451</v>
      </c>
      <c r="F191" s="128" t="s">
        <v>336</v>
      </c>
      <c r="G191" s="129" t="s">
        <v>159</v>
      </c>
      <c r="H191" s="130">
        <v>21</v>
      </c>
      <c r="I191" s="131">
        <v>174.824793</v>
      </c>
      <c r="J191" s="132">
        <f>ROUND(I191*H191,2)</f>
        <v>3671.32</v>
      </c>
      <c r="K191" s="128" t="s">
        <v>3</v>
      </c>
      <c r="L191" s="133"/>
      <c r="M191" s="134" t="s">
        <v>3</v>
      </c>
      <c r="N191" s="135" t="s">
        <v>42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160</v>
      </c>
      <c r="AT191" s="138" t="s">
        <v>156</v>
      </c>
      <c r="AU191" s="138" t="s">
        <v>81</v>
      </c>
      <c r="AY191" s="15" t="s">
        <v>153</v>
      </c>
      <c r="BE191" s="139">
        <f>IF(N191="základní",J191,0)</f>
        <v>3671.32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5" t="s">
        <v>79</v>
      </c>
      <c r="BK191" s="139">
        <f>ROUND(I191*H191,2)</f>
        <v>3671.32</v>
      </c>
      <c r="BL191" s="15" t="s">
        <v>161</v>
      </c>
      <c r="BM191" s="138" t="s">
        <v>3452</v>
      </c>
    </row>
    <row r="192" spans="2:65" s="1" customFormat="1" ht="16.5" customHeight="1">
      <c r="B192" s="125"/>
      <c r="C192" s="126" t="s">
        <v>554</v>
      </c>
      <c r="D192" s="126" t="s">
        <v>156</v>
      </c>
      <c r="E192" s="127" t="s">
        <v>3453</v>
      </c>
      <c r="F192" s="128" t="s">
        <v>322</v>
      </c>
      <c r="G192" s="129" t="s">
        <v>164</v>
      </c>
      <c r="H192" s="130">
        <v>1</v>
      </c>
      <c r="I192" s="131">
        <v>8561.3549999999996</v>
      </c>
      <c r="J192" s="132">
        <f>ROUND(I192*H192,2)</f>
        <v>8561.36</v>
      </c>
      <c r="K192" s="128" t="s">
        <v>3</v>
      </c>
      <c r="L192" s="133"/>
      <c r="M192" s="134" t="s">
        <v>3</v>
      </c>
      <c r="N192" s="135" t="s">
        <v>42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>IF(N192="základní",J192,0)</f>
        <v>8561.36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79</v>
      </c>
      <c r="BK192" s="139">
        <f>ROUND(I192*H192,2)</f>
        <v>8561.36</v>
      </c>
      <c r="BL192" s="15" t="s">
        <v>161</v>
      </c>
      <c r="BM192" s="138" t="s">
        <v>3454</v>
      </c>
    </row>
    <row r="193" spans="2:65" s="11" customFormat="1" ht="22.9" customHeight="1">
      <c r="B193" s="113"/>
      <c r="D193" s="114" t="s">
        <v>70</v>
      </c>
      <c r="E193" s="123" t="s">
        <v>341</v>
      </c>
      <c r="F193" s="123" t="s">
        <v>342</v>
      </c>
      <c r="I193" s="116"/>
      <c r="J193" s="124">
        <f>BK193</f>
        <v>181608.26</v>
      </c>
      <c r="L193" s="113"/>
      <c r="M193" s="118"/>
      <c r="P193" s="119">
        <f>SUM(P194:P204)</f>
        <v>0</v>
      </c>
      <c r="R193" s="119">
        <f>SUM(R194:R204)</f>
        <v>0</v>
      </c>
      <c r="T193" s="120">
        <f>SUM(T194:T204)</f>
        <v>0</v>
      </c>
      <c r="AR193" s="114" t="s">
        <v>79</v>
      </c>
      <c r="AT193" s="121" t="s">
        <v>70</v>
      </c>
      <c r="AU193" s="121" t="s">
        <v>79</v>
      </c>
      <c r="AY193" s="114" t="s">
        <v>153</v>
      </c>
      <c r="BK193" s="122">
        <f>SUM(BK194:BK204)</f>
        <v>181608.26</v>
      </c>
    </row>
    <row r="194" spans="2:65" s="1" customFormat="1" ht="16.5" customHeight="1">
      <c r="B194" s="125"/>
      <c r="C194" s="140" t="s">
        <v>671</v>
      </c>
      <c r="D194" s="140" t="s">
        <v>344</v>
      </c>
      <c r="E194" s="141" t="s">
        <v>3455</v>
      </c>
      <c r="F194" s="142" t="s">
        <v>3456</v>
      </c>
      <c r="G194" s="143" t="s">
        <v>347</v>
      </c>
      <c r="H194" s="144">
        <v>80</v>
      </c>
      <c r="I194" s="145">
        <v>460</v>
      </c>
      <c r="J194" s="146">
        <f t="shared" ref="J194:J204" si="40">ROUND(I194*H194,2)</f>
        <v>36800</v>
      </c>
      <c r="K194" s="142" t="s">
        <v>3</v>
      </c>
      <c r="L194" s="30"/>
      <c r="M194" s="147" t="s">
        <v>3</v>
      </c>
      <c r="N194" s="148" t="s">
        <v>42</v>
      </c>
      <c r="P194" s="136">
        <f t="shared" ref="P194:P204" si="41">O194*H194</f>
        <v>0</v>
      </c>
      <c r="Q194" s="136">
        <v>0</v>
      </c>
      <c r="R194" s="136">
        <f t="shared" ref="R194:R204" si="42">Q194*H194</f>
        <v>0</v>
      </c>
      <c r="S194" s="136">
        <v>0</v>
      </c>
      <c r="T194" s="137">
        <f t="shared" ref="T194:T204" si="43">S194*H194</f>
        <v>0</v>
      </c>
      <c r="AR194" s="138" t="s">
        <v>161</v>
      </c>
      <c r="AT194" s="138" t="s">
        <v>344</v>
      </c>
      <c r="AU194" s="138" t="s">
        <v>81</v>
      </c>
      <c r="AY194" s="15" t="s">
        <v>153</v>
      </c>
      <c r="BE194" s="139">
        <f t="shared" ref="BE194:BE204" si="44">IF(N194="základní",J194,0)</f>
        <v>36800</v>
      </c>
      <c r="BF194" s="139">
        <f t="shared" ref="BF194:BF204" si="45">IF(N194="snížená",J194,0)</f>
        <v>0</v>
      </c>
      <c r="BG194" s="139">
        <f t="shared" ref="BG194:BG204" si="46">IF(N194="zákl. přenesená",J194,0)</f>
        <v>0</v>
      </c>
      <c r="BH194" s="139">
        <f t="shared" ref="BH194:BH204" si="47">IF(N194="sníž. přenesená",J194,0)</f>
        <v>0</v>
      </c>
      <c r="BI194" s="139">
        <f t="shared" ref="BI194:BI204" si="48">IF(N194="nulová",J194,0)</f>
        <v>0</v>
      </c>
      <c r="BJ194" s="15" t="s">
        <v>79</v>
      </c>
      <c r="BK194" s="139">
        <f t="shared" ref="BK194:BK204" si="49">ROUND(I194*H194,2)</f>
        <v>36800</v>
      </c>
      <c r="BL194" s="15" t="s">
        <v>161</v>
      </c>
      <c r="BM194" s="138" t="s">
        <v>3457</v>
      </c>
    </row>
    <row r="195" spans="2:65" s="1" customFormat="1" ht="16.5" customHeight="1">
      <c r="B195" s="125"/>
      <c r="C195" s="140" t="s">
        <v>557</v>
      </c>
      <c r="D195" s="140" t="s">
        <v>344</v>
      </c>
      <c r="E195" s="141" t="s">
        <v>3458</v>
      </c>
      <c r="F195" s="142" t="s">
        <v>949</v>
      </c>
      <c r="G195" s="143" t="s">
        <v>347</v>
      </c>
      <c r="H195" s="144">
        <v>6</v>
      </c>
      <c r="I195" s="145">
        <v>460</v>
      </c>
      <c r="J195" s="146">
        <f t="shared" si="40"/>
        <v>2760</v>
      </c>
      <c r="K195" s="142" t="s">
        <v>3</v>
      </c>
      <c r="L195" s="30"/>
      <c r="M195" s="147" t="s">
        <v>3</v>
      </c>
      <c r="N195" s="148" t="s">
        <v>42</v>
      </c>
      <c r="P195" s="136">
        <f t="shared" si="41"/>
        <v>0</v>
      </c>
      <c r="Q195" s="136">
        <v>0</v>
      </c>
      <c r="R195" s="136">
        <f t="shared" si="42"/>
        <v>0</v>
      </c>
      <c r="S195" s="136">
        <v>0</v>
      </c>
      <c r="T195" s="137">
        <f t="shared" si="43"/>
        <v>0</v>
      </c>
      <c r="AR195" s="138" t="s">
        <v>161</v>
      </c>
      <c r="AT195" s="138" t="s">
        <v>344</v>
      </c>
      <c r="AU195" s="138" t="s">
        <v>81</v>
      </c>
      <c r="AY195" s="15" t="s">
        <v>153</v>
      </c>
      <c r="BE195" s="139">
        <f t="shared" si="44"/>
        <v>2760</v>
      </c>
      <c r="BF195" s="139">
        <f t="shared" si="45"/>
        <v>0</v>
      </c>
      <c r="BG195" s="139">
        <f t="shared" si="46"/>
        <v>0</v>
      </c>
      <c r="BH195" s="139">
        <f t="shared" si="47"/>
        <v>0</v>
      </c>
      <c r="BI195" s="139">
        <f t="shared" si="48"/>
        <v>0</v>
      </c>
      <c r="BJ195" s="15" t="s">
        <v>79</v>
      </c>
      <c r="BK195" s="139">
        <f t="shared" si="49"/>
        <v>2760</v>
      </c>
      <c r="BL195" s="15" t="s">
        <v>161</v>
      </c>
      <c r="BM195" s="138" t="s">
        <v>3459</v>
      </c>
    </row>
    <row r="196" spans="2:65" s="1" customFormat="1" ht="16.5" customHeight="1">
      <c r="B196" s="125"/>
      <c r="C196" s="140" t="s">
        <v>678</v>
      </c>
      <c r="D196" s="140" t="s">
        <v>344</v>
      </c>
      <c r="E196" s="141" t="s">
        <v>3460</v>
      </c>
      <c r="F196" s="142" t="s">
        <v>952</v>
      </c>
      <c r="G196" s="143" t="s">
        <v>347</v>
      </c>
      <c r="H196" s="144">
        <v>4</v>
      </c>
      <c r="I196" s="145">
        <v>460</v>
      </c>
      <c r="J196" s="146">
        <f t="shared" si="40"/>
        <v>1840</v>
      </c>
      <c r="K196" s="142" t="s">
        <v>3</v>
      </c>
      <c r="L196" s="30"/>
      <c r="M196" s="147" t="s">
        <v>3</v>
      </c>
      <c r="N196" s="148" t="s">
        <v>42</v>
      </c>
      <c r="P196" s="136">
        <f t="shared" si="41"/>
        <v>0</v>
      </c>
      <c r="Q196" s="136">
        <v>0</v>
      </c>
      <c r="R196" s="136">
        <f t="shared" si="42"/>
        <v>0</v>
      </c>
      <c r="S196" s="136">
        <v>0</v>
      </c>
      <c r="T196" s="137">
        <f t="shared" si="43"/>
        <v>0</v>
      </c>
      <c r="AR196" s="138" t="s">
        <v>161</v>
      </c>
      <c r="AT196" s="138" t="s">
        <v>344</v>
      </c>
      <c r="AU196" s="138" t="s">
        <v>81</v>
      </c>
      <c r="AY196" s="15" t="s">
        <v>153</v>
      </c>
      <c r="BE196" s="139">
        <f t="shared" si="44"/>
        <v>1840</v>
      </c>
      <c r="BF196" s="139">
        <f t="shared" si="45"/>
        <v>0</v>
      </c>
      <c r="BG196" s="139">
        <f t="shared" si="46"/>
        <v>0</v>
      </c>
      <c r="BH196" s="139">
        <f t="shared" si="47"/>
        <v>0</v>
      </c>
      <c r="BI196" s="139">
        <f t="shared" si="48"/>
        <v>0</v>
      </c>
      <c r="BJ196" s="15" t="s">
        <v>79</v>
      </c>
      <c r="BK196" s="139">
        <f t="shared" si="49"/>
        <v>1840</v>
      </c>
      <c r="BL196" s="15" t="s">
        <v>161</v>
      </c>
      <c r="BM196" s="138" t="s">
        <v>3461</v>
      </c>
    </row>
    <row r="197" spans="2:65" s="1" customFormat="1" ht="16.5" customHeight="1">
      <c r="B197" s="125"/>
      <c r="C197" s="140" t="s">
        <v>352</v>
      </c>
      <c r="D197" s="140" t="s">
        <v>344</v>
      </c>
      <c r="E197" s="141" t="s">
        <v>3462</v>
      </c>
      <c r="F197" s="142" t="s">
        <v>956</v>
      </c>
      <c r="G197" s="143" t="s">
        <v>347</v>
      </c>
      <c r="H197" s="144">
        <v>74</v>
      </c>
      <c r="I197" s="145">
        <v>460</v>
      </c>
      <c r="J197" s="146">
        <f t="shared" si="40"/>
        <v>34040</v>
      </c>
      <c r="K197" s="142" t="s">
        <v>3</v>
      </c>
      <c r="L197" s="30"/>
      <c r="M197" s="147" t="s">
        <v>3</v>
      </c>
      <c r="N197" s="148" t="s">
        <v>42</v>
      </c>
      <c r="P197" s="136">
        <f t="shared" si="41"/>
        <v>0</v>
      </c>
      <c r="Q197" s="136">
        <v>0</v>
      </c>
      <c r="R197" s="136">
        <f t="shared" si="42"/>
        <v>0</v>
      </c>
      <c r="S197" s="136">
        <v>0</v>
      </c>
      <c r="T197" s="137">
        <f t="shared" si="43"/>
        <v>0</v>
      </c>
      <c r="AR197" s="138" t="s">
        <v>161</v>
      </c>
      <c r="AT197" s="138" t="s">
        <v>344</v>
      </c>
      <c r="AU197" s="138" t="s">
        <v>81</v>
      </c>
      <c r="AY197" s="15" t="s">
        <v>153</v>
      </c>
      <c r="BE197" s="139">
        <f t="shared" si="44"/>
        <v>34040</v>
      </c>
      <c r="BF197" s="139">
        <f t="shared" si="45"/>
        <v>0</v>
      </c>
      <c r="BG197" s="139">
        <f t="shared" si="46"/>
        <v>0</v>
      </c>
      <c r="BH197" s="139">
        <f t="shared" si="47"/>
        <v>0</v>
      </c>
      <c r="BI197" s="139">
        <f t="shared" si="48"/>
        <v>0</v>
      </c>
      <c r="BJ197" s="15" t="s">
        <v>79</v>
      </c>
      <c r="BK197" s="139">
        <f t="shared" si="49"/>
        <v>34040</v>
      </c>
      <c r="BL197" s="15" t="s">
        <v>161</v>
      </c>
      <c r="BM197" s="138" t="s">
        <v>3463</v>
      </c>
    </row>
    <row r="198" spans="2:65" s="1" customFormat="1" ht="16.5" customHeight="1">
      <c r="B198" s="125"/>
      <c r="C198" s="140" t="s">
        <v>685</v>
      </c>
      <c r="D198" s="140" t="s">
        <v>344</v>
      </c>
      <c r="E198" s="141" t="s">
        <v>3464</v>
      </c>
      <c r="F198" s="142" t="s">
        <v>372</v>
      </c>
      <c r="G198" s="143" t="s">
        <v>347</v>
      </c>
      <c r="H198" s="144">
        <v>54</v>
      </c>
      <c r="I198" s="145">
        <v>460</v>
      </c>
      <c r="J198" s="146">
        <f t="shared" si="40"/>
        <v>24840</v>
      </c>
      <c r="K198" s="142" t="s">
        <v>3</v>
      </c>
      <c r="L198" s="30"/>
      <c r="M198" s="147" t="s">
        <v>3</v>
      </c>
      <c r="N198" s="148" t="s">
        <v>42</v>
      </c>
      <c r="P198" s="136">
        <f t="shared" si="41"/>
        <v>0</v>
      </c>
      <c r="Q198" s="136">
        <v>0</v>
      </c>
      <c r="R198" s="136">
        <f t="shared" si="42"/>
        <v>0</v>
      </c>
      <c r="S198" s="136">
        <v>0</v>
      </c>
      <c r="T198" s="137">
        <f t="shared" si="43"/>
        <v>0</v>
      </c>
      <c r="AR198" s="138" t="s">
        <v>161</v>
      </c>
      <c r="AT198" s="138" t="s">
        <v>344</v>
      </c>
      <c r="AU198" s="138" t="s">
        <v>81</v>
      </c>
      <c r="AY198" s="15" t="s">
        <v>153</v>
      </c>
      <c r="BE198" s="139">
        <f t="shared" si="44"/>
        <v>24840</v>
      </c>
      <c r="BF198" s="139">
        <f t="shared" si="45"/>
        <v>0</v>
      </c>
      <c r="BG198" s="139">
        <f t="shared" si="46"/>
        <v>0</v>
      </c>
      <c r="BH198" s="139">
        <f t="shared" si="47"/>
        <v>0</v>
      </c>
      <c r="BI198" s="139">
        <f t="shared" si="48"/>
        <v>0</v>
      </c>
      <c r="BJ198" s="15" t="s">
        <v>79</v>
      </c>
      <c r="BK198" s="139">
        <f t="shared" si="49"/>
        <v>24840</v>
      </c>
      <c r="BL198" s="15" t="s">
        <v>161</v>
      </c>
      <c r="BM198" s="138" t="s">
        <v>3465</v>
      </c>
    </row>
    <row r="199" spans="2:65" s="1" customFormat="1" ht="16.5" customHeight="1">
      <c r="B199" s="125"/>
      <c r="C199" s="140" t="s">
        <v>356</v>
      </c>
      <c r="D199" s="140" t="s">
        <v>344</v>
      </c>
      <c r="E199" s="141" t="s">
        <v>3466</v>
      </c>
      <c r="F199" s="142" t="s">
        <v>2697</v>
      </c>
      <c r="G199" s="143" t="s">
        <v>347</v>
      </c>
      <c r="H199" s="144">
        <v>2</v>
      </c>
      <c r="I199" s="145">
        <v>460</v>
      </c>
      <c r="J199" s="146">
        <f t="shared" si="40"/>
        <v>920</v>
      </c>
      <c r="K199" s="142" t="s">
        <v>3</v>
      </c>
      <c r="L199" s="30"/>
      <c r="M199" s="147" t="s">
        <v>3</v>
      </c>
      <c r="N199" s="148" t="s">
        <v>42</v>
      </c>
      <c r="P199" s="136">
        <f t="shared" si="41"/>
        <v>0</v>
      </c>
      <c r="Q199" s="136">
        <v>0</v>
      </c>
      <c r="R199" s="136">
        <f t="shared" si="42"/>
        <v>0</v>
      </c>
      <c r="S199" s="136">
        <v>0</v>
      </c>
      <c r="T199" s="137">
        <f t="shared" si="43"/>
        <v>0</v>
      </c>
      <c r="AR199" s="138" t="s">
        <v>161</v>
      </c>
      <c r="AT199" s="138" t="s">
        <v>344</v>
      </c>
      <c r="AU199" s="138" t="s">
        <v>81</v>
      </c>
      <c r="AY199" s="15" t="s">
        <v>153</v>
      </c>
      <c r="BE199" s="139">
        <f t="shared" si="44"/>
        <v>920</v>
      </c>
      <c r="BF199" s="139">
        <f t="shared" si="45"/>
        <v>0</v>
      </c>
      <c r="BG199" s="139">
        <f t="shared" si="46"/>
        <v>0</v>
      </c>
      <c r="BH199" s="139">
        <f t="shared" si="47"/>
        <v>0</v>
      </c>
      <c r="BI199" s="139">
        <f t="shared" si="48"/>
        <v>0</v>
      </c>
      <c r="BJ199" s="15" t="s">
        <v>79</v>
      </c>
      <c r="BK199" s="139">
        <f t="shared" si="49"/>
        <v>920</v>
      </c>
      <c r="BL199" s="15" t="s">
        <v>161</v>
      </c>
      <c r="BM199" s="138" t="s">
        <v>3467</v>
      </c>
    </row>
    <row r="200" spans="2:65" s="1" customFormat="1" ht="16.5" customHeight="1">
      <c r="B200" s="125"/>
      <c r="C200" s="140" t="s">
        <v>693</v>
      </c>
      <c r="D200" s="140" t="s">
        <v>344</v>
      </c>
      <c r="E200" s="141" t="s">
        <v>3468</v>
      </c>
      <c r="F200" s="142" t="s">
        <v>384</v>
      </c>
      <c r="G200" s="143" t="s">
        <v>347</v>
      </c>
      <c r="H200" s="144">
        <v>20</v>
      </c>
      <c r="I200" s="145">
        <v>675</v>
      </c>
      <c r="J200" s="146">
        <f t="shared" si="40"/>
        <v>13500</v>
      </c>
      <c r="K200" s="142" t="s">
        <v>3</v>
      </c>
      <c r="L200" s="30"/>
      <c r="M200" s="147" t="s">
        <v>3</v>
      </c>
      <c r="N200" s="148" t="s">
        <v>42</v>
      </c>
      <c r="P200" s="136">
        <f t="shared" si="41"/>
        <v>0</v>
      </c>
      <c r="Q200" s="136">
        <v>0</v>
      </c>
      <c r="R200" s="136">
        <f t="shared" si="42"/>
        <v>0</v>
      </c>
      <c r="S200" s="136">
        <v>0</v>
      </c>
      <c r="T200" s="137">
        <f t="shared" si="43"/>
        <v>0</v>
      </c>
      <c r="AR200" s="138" t="s">
        <v>161</v>
      </c>
      <c r="AT200" s="138" t="s">
        <v>344</v>
      </c>
      <c r="AU200" s="138" t="s">
        <v>81</v>
      </c>
      <c r="AY200" s="15" t="s">
        <v>153</v>
      </c>
      <c r="BE200" s="139">
        <f t="shared" si="44"/>
        <v>13500</v>
      </c>
      <c r="BF200" s="139">
        <f t="shared" si="45"/>
        <v>0</v>
      </c>
      <c r="BG200" s="139">
        <f t="shared" si="46"/>
        <v>0</v>
      </c>
      <c r="BH200" s="139">
        <f t="shared" si="47"/>
        <v>0</v>
      </c>
      <c r="BI200" s="139">
        <f t="shared" si="48"/>
        <v>0</v>
      </c>
      <c r="BJ200" s="15" t="s">
        <v>79</v>
      </c>
      <c r="BK200" s="139">
        <f t="shared" si="49"/>
        <v>13500</v>
      </c>
      <c r="BL200" s="15" t="s">
        <v>161</v>
      </c>
      <c r="BM200" s="138" t="s">
        <v>3469</v>
      </c>
    </row>
    <row r="201" spans="2:65" s="1" customFormat="1" ht="16.5" customHeight="1">
      <c r="B201" s="125"/>
      <c r="C201" s="140" t="s">
        <v>361</v>
      </c>
      <c r="D201" s="140" t="s">
        <v>344</v>
      </c>
      <c r="E201" s="141" t="s">
        <v>3470</v>
      </c>
      <c r="F201" s="142" t="s">
        <v>388</v>
      </c>
      <c r="G201" s="143" t="s">
        <v>164</v>
      </c>
      <c r="H201" s="144">
        <v>1</v>
      </c>
      <c r="I201" s="145">
        <v>15500</v>
      </c>
      <c r="J201" s="146">
        <f t="shared" si="40"/>
        <v>15500</v>
      </c>
      <c r="K201" s="142" t="s">
        <v>3</v>
      </c>
      <c r="L201" s="30"/>
      <c r="M201" s="147" t="s">
        <v>3</v>
      </c>
      <c r="N201" s="148" t="s">
        <v>42</v>
      </c>
      <c r="P201" s="136">
        <f t="shared" si="41"/>
        <v>0</v>
      </c>
      <c r="Q201" s="136">
        <v>0</v>
      </c>
      <c r="R201" s="136">
        <f t="shared" si="42"/>
        <v>0</v>
      </c>
      <c r="S201" s="136">
        <v>0</v>
      </c>
      <c r="T201" s="137">
        <f t="shared" si="43"/>
        <v>0</v>
      </c>
      <c r="AR201" s="138" t="s">
        <v>161</v>
      </c>
      <c r="AT201" s="138" t="s">
        <v>344</v>
      </c>
      <c r="AU201" s="138" t="s">
        <v>81</v>
      </c>
      <c r="AY201" s="15" t="s">
        <v>153</v>
      </c>
      <c r="BE201" s="139">
        <f t="shared" si="44"/>
        <v>15500</v>
      </c>
      <c r="BF201" s="139">
        <f t="shared" si="45"/>
        <v>0</v>
      </c>
      <c r="BG201" s="139">
        <f t="shared" si="46"/>
        <v>0</v>
      </c>
      <c r="BH201" s="139">
        <f t="shared" si="47"/>
        <v>0</v>
      </c>
      <c r="BI201" s="139">
        <f t="shared" si="48"/>
        <v>0</v>
      </c>
      <c r="BJ201" s="15" t="s">
        <v>79</v>
      </c>
      <c r="BK201" s="139">
        <f t="shared" si="49"/>
        <v>15500</v>
      </c>
      <c r="BL201" s="15" t="s">
        <v>161</v>
      </c>
      <c r="BM201" s="138" t="s">
        <v>3471</v>
      </c>
    </row>
    <row r="202" spans="2:65" s="1" customFormat="1" ht="16.5" customHeight="1">
      <c r="B202" s="125"/>
      <c r="C202" s="140" t="s">
        <v>698</v>
      </c>
      <c r="D202" s="140" t="s">
        <v>344</v>
      </c>
      <c r="E202" s="141" t="s">
        <v>3472</v>
      </c>
      <c r="F202" s="142" t="s">
        <v>976</v>
      </c>
      <c r="G202" s="143" t="s">
        <v>164</v>
      </c>
      <c r="H202" s="144">
        <v>1</v>
      </c>
      <c r="I202" s="145">
        <v>23808.262500000001</v>
      </c>
      <c r="J202" s="146">
        <f t="shared" si="40"/>
        <v>23808.26</v>
      </c>
      <c r="K202" s="142" t="s">
        <v>3</v>
      </c>
      <c r="L202" s="30"/>
      <c r="M202" s="147" t="s">
        <v>3</v>
      </c>
      <c r="N202" s="148" t="s">
        <v>42</v>
      </c>
      <c r="P202" s="136">
        <f t="shared" si="41"/>
        <v>0</v>
      </c>
      <c r="Q202" s="136">
        <v>0</v>
      </c>
      <c r="R202" s="136">
        <f t="shared" si="42"/>
        <v>0</v>
      </c>
      <c r="S202" s="136">
        <v>0</v>
      </c>
      <c r="T202" s="137">
        <f t="shared" si="43"/>
        <v>0</v>
      </c>
      <c r="AR202" s="138" t="s">
        <v>161</v>
      </c>
      <c r="AT202" s="138" t="s">
        <v>344</v>
      </c>
      <c r="AU202" s="138" t="s">
        <v>81</v>
      </c>
      <c r="AY202" s="15" t="s">
        <v>153</v>
      </c>
      <c r="BE202" s="139">
        <f t="shared" si="44"/>
        <v>23808.26</v>
      </c>
      <c r="BF202" s="139">
        <f t="shared" si="45"/>
        <v>0</v>
      </c>
      <c r="BG202" s="139">
        <f t="shared" si="46"/>
        <v>0</v>
      </c>
      <c r="BH202" s="139">
        <f t="shared" si="47"/>
        <v>0</v>
      </c>
      <c r="BI202" s="139">
        <f t="shared" si="48"/>
        <v>0</v>
      </c>
      <c r="BJ202" s="15" t="s">
        <v>79</v>
      </c>
      <c r="BK202" s="139">
        <f t="shared" si="49"/>
        <v>23808.26</v>
      </c>
      <c r="BL202" s="15" t="s">
        <v>161</v>
      </c>
      <c r="BM202" s="138" t="s">
        <v>3473</v>
      </c>
    </row>
    <row r="203" spans="2:65" s="1" customFormat="1" ht="16.5" customHeight="1">
      <c r="B203" s="125"/>
      <c r="C203" s="140" t="s">
        <v>365</v>
      </c>
      <c r="D203" s="140" t="s">
        <v>344</v>
      </c>
      <c r="E203" s="141" t="s">
        <v>3474</v>
      </c>
      <c r="F203" s="142" t="s">
        <v>391</v>
      </c>
      <c r="G203" s="143" t="s">
        <v>347</v>
      </c>
      <c r="H203" s="144">
        <v>40</v>
      </c>
      <c r="I203" s="145">
        <v>460</v>
      </c>
      <c r="J203" s="146">
        <f t="shared" si="40"/>
        <v>18400</v>
      </c>
      <c r="K203" s="142" t="s">
        <v>3</v>
      </c>
      <c r="L203" s="30"/>
      <c r="M203" s="147" t="s">
        <v>3</v>
      </c>
      <c r="N203" s="148" t="s">
        <v>42</v>
      </c>
      <c r="P203" s="136">
        <f t="shared" si="41"/>
        <v>0</v>
      </c>
      <c r="Q203" s="136">
        <v>0</v>
      </c>
      <c r="R203" s="136">
        <f t="shared" si="42"/>
        <v>0</v>
      </c>
      <c r="S203" s="136">
        <v>0</v>
      </c>
      <c r="T203" s="137">
        <f t="shared" si="43"/>
        <v>0</v>
      </c>
      <c r="AR203" s="138" t="s">
        <v>161</v>
      </c>
      <c r="AT203" s="138" t="s">
        <v>344</v>
      </c>
      <c r="AU203" s="138" t="s">
        <v>81</v>
      </c>
      <c r="AY203" s="15" t="s">
        <v>153</v>
      </c>
      <c r="BE203" s="139">
        <f t="shared" si="44"/>
        <v>18400</v>
      </c>
      <c r="BF203" s="139">
        <f t="shared" si="45"/>
        <v>0</v>
      </c>
      <c r="BG203" s="139">
        <f t="shared" si="46"/>
        <v>0</v>
      </c>
      <c r="BH203" s="139">
        <f t="shared" si="47"/>
        <v>0</v>
      </c>
      <c r="BI203" s="139">
        <f t="shared" si="48"/>
        <v>0</v>
      </c>
      <c r="BJ203" s="15" t="s">
        <v>79</v>
      </c>
      <c r="BK203" s="139">
        <f t="shared" si="49"/>
        <v>18400</v>
      </c>
      <c r="BL203" s="15" t="s">
        <v>161</v>
      </c>
      <c r="BM203" s="138" t="s">
        <v>3475</v>
      </c>
    </row>
    <row r="204" spans="2:65" s="1" customFormat="1" ht="16.5" customHeight="1">
      <c r="B204" s="125"/>
      <c r="C204" s="140" t="s">
        <v>703</v>
      </c>
      <c r="D204" s="140" t="s">
        <v>344</v>
      </c>
      <c r="E204" s="141" t="s">
        <v>3476</v>
      </c>
      <c r="F204" s="142" t="s">
        <v>395</v>
      </c>
      <c r="G204" s="143" t="s">
        <v>347</v>
      </c>
      <c r="H204" s="144">
        <v>20</v>
      </c>
      <c r="I204" s="145">
        <v>460</v>
      </c>
      <c r="J204" s="146">
        <f t="shared" si="40"/>
        <v>9200</v>
      </c>
      <c r="K204" s="142" t="s">
        <v>3</v>
      </c>
      <c r="L204" s="30"/>
      <c r="M204" s="149" t="s">
        <v>3</v>
      </c>
      <c r="N204" s="150" t="s">
        <v>42</v>
      </c>
      <c r="O204" s="151"/>
      <c r="P204" s="152">
        <f t="shared" si="41"/>
        <v>0</v>
      </c>
      <c r="Q204" s="152">
        <v>0</v>
      </c>
      <c r="R204" s="152">
        <f t="shared" si="42"/>
        <v>0</v>
      </c>
      <c r="S204" s="152">
        <v>0</v>
      </c>
      <c r="T204" s="153">
        <f t="shared" si="43"/>
        <v>0</v>
      </c>
      <c r="AR204" s="138" t="s">
        <v>161</v>
      </c>
      <c r="AT204" s="138" t="s">
        <v>344</v>
      </c>
      <c r="AU204" s="138" t="s">
        <v>81</v>
      </c>
      <c r="AY204" s="15" t="s">
        <v>153</v>
      </c>
      <c r="BE204" s="139">
        <f t="shared" si="44"/>
        <v>9200</v>
      </c>
      <c r="BF204" s="139">
        <f t="shared" si="45"/>
        <v>0</v>
      </c>
      <c r="BG204" s="139">
        <f t="shared" si="46"/>
        <v>0</v>
      </c>
      <c r="BH204" s="139">
        <f t="shared" si="47"/>
        <v>0</v>
      </c>
      <c r="BI204" s="139">
        <f t="shared" si="48"/>
        <v>0</v>
      </c>
      <c r="BJ204" s="15" t="s">
        <v>79</v>
      </c>
      <c r="BK204" s="139">
        <f t="shared" si="49"/>
        <v>9200</v>
      </c>
      <c r="BL204" s="15" t="s">
        <v>161</v>
      </c>
      <c r="BM204" s="138" t="s">
        <v>3477</v>
      </c>
    </row>
    <row r="205" spans="2:65" s="1" customFormat="1" ht="6.95" customHeight="1">
      <c r="B205" s="39"/>
      <c r="C205" s="40"/>
      <c r="D205" s="40"/>
      <c r="E205" s="40"/>
      <c r="F205" s="40"/>
      <c r="G205" s="40"/>
      <c r="H205" s="40"/>
      <c r="I205" s="40"/>
      <c r="J205" s="40"/>
      <c r="K205" s="40"/>
      <c r="L205" s="30"/>
    </row>
  </sheetData>
  <autoFilter ref="C88:K204" xr:uid="{00000000-0009-0000-0000-00000E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311"/>
  <sheetViews>
    <sheetView showGridLines="0" topLeftCell="A170" zoomScale="80" zoomScaleNormal="80" workbookViewId="0">
      <selection activeCell="I185" sqref="I1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123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3478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ROUND(J96, 2)</f>
        <v>1754503.3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ROUND((SUM(BE96:BE310)),  2)</f>
        <v>1754503.3</v>
      </c>
      <c r="I33" s="87">
        <v>0.21</v>
      </c>
      <c r="J33" s="86">
        <f>ROUND(((SUM(BE96:BE310))*I33),  2)</f>
        <v>368445.69</v>
      </c>
      <c r="L33" s="30"/>
    </row>
    <row r="34" spans="2:12" s="1" customFormat="1" ht="14.45" customHeight="1">
      <c r="B34" s="30"/>
      <c r="E34" s="25" t="s">
        <v>43</v>
      </c>
      <c r="F34" s="86">
        <f>ROUND((SUM(BF96:BF310)),  2)</f>
        <v>0</v>
      </c>
      <c r="I34" s="87">
        <v>0.12</v>
      </c>
      <c r="J34" s="86">
        <f>ROUND(((SUM(BF96:BF310))*I34),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ROUND((SUM(BG96:BG310)),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ROUND((SUM(BH96:BH310)),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ROUND((SUM(BI96:BI310)),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2122948.9900000002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RMS4 - Rozvodna 2+DT1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J96</f>
        <v>1754503.2999999998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J97</f>
        <v>1567419.94</v>
      </c>
      <c r="L60" s="97"/>
    </row>
    <row r="61" spans="2:47" s="9" customFormat="1" ht="19.899999999999999" customHeight="1">
      <c r="B61" s="101"/>
      <c r="D61" s="102" t="s">
        <v>3479</v>
      </c>
      <c r="E61" s="103"/>
      <c r="F61" s="103"/>
      <c r="G61" s="103"/>
      <c r="H61" s="103"/>
      <c r="I61" s="103"/>
      <c r="J61" s="104">
        <f>J98</f>
        <v>25371.82</v>
      </c>
      <c r="L61" s="101"/>
    </row>
    <row r="62" spans="2:47" s="9" customFormat="1" ht="19.899999999999999" customHeight="1">
      <c r="B62" s="101"/>
      <c r="D62" s="102" t="s">
        <v>3480</v>
      </c>
      <c r="E62" s="103"/>
      <c r="F62" s="103"/>
      <c r="G62" s="103"/>
      <c r="H62" s="103"/>
      <c r="I62" s="103"/>
      <c r="J62" s="104">
        <f>J106</f>
        <v>276085.02999999991</v>
      </c>
      <c r="L62" s="101"/>
    </row>
    <row r="63" spans="2:47" s="9" customFormat="1" ht="19.899999999999999" customHeight="1">
      <c r="B63" s="101"/>
      <c r="D63" s="102" t="s">
        <v>3481</v>
      </c>
      <c r="E63" s="103"/>
      <c r="F63" s="103"/>
      <c r="G63" s="103"/>
      <c r="H63" s="103"/>
      <c r="I63" s="103"/>
      <c r="J63" s="104">
        <f>J183</f>
        <v>19275.5</v>
      </c>
      <c r="L63" s="101"/>
    </row>
    <row r="64" spans="2:47" s="9" customFormat="1" ht="19.899999999999999" customHeight="1">
      <c r="B64" s="101"/>
      <c r="D64" s="102" t="s">
        <v>3482</v>
      </c>
      <c r="E64" s="103"/>
      <c r="F64" s="103"/>
      <c r="G64" s="103"/>
      <c r="H64" s="103"/>
      <c r="I64" s="103"/>
      <c r="J64" s="104">
        <f>J191</f>
        <v>77186.060000000012</v>
      </c>
      <c r="L64" s="101"/>
    </row>
    <row r="65" spans="2:12" s="9" customFormat="1" ht="19.899999999999999" customHeight="1">
      <c r="B65" s="101"/>
      <c r="D65" s="102" t="s">
        <v>3483</v>
      </c>
      <c r="E65" s="103"/>
      <c r="F65" s="103"/>
      <c r="G65" s="103"/>
      <c r="H65" s="103"/>
      <c r="I65" s="103"/>
      <c r="J65" s="104">
        <f>J211</f>
        <v>155912.26</v>
      </c>
      <c r="L65" s="101"/>
    </row>
    <row r="66" spans="2:12" s="9" customFormat="1" ht="14.85" customHeight="1">
      <c r="B66" s="101"/>
      <c r="D66" s="102" t="s">
        <v>3484</v>
      </c>
      <c r="E66" s="103"/>
      <c r="F66" s="103"/>
      <c r="G66" s="103"/>
      <c r="H66" s="103"/>
      <c r="I66" s="103"/>
      <c r="J66" s="104">
        <f>J212</f>
        <v>63990.410000000011</v>
      </c>
      <c r="L66" s="101"/>
    </row>
    <row r="67" spans="2:12" s="9" customFormat="1" ht="14.85" customHeight="1">
      <c r="B67" s="101"/>
      <c r="D67" s="102" t="s">
        <v>3485</v>
      </c>
      <c r="E67" s="103"/>
      <c r="F67" s="103"/>
      <c r="G67" s="103"/>
      <c r="H67" s="103"/>
      <c r="I67" s="103"/>
      <c r="J67" s="104">
        <f>J220</f>
        <v>39273.550000000003</v>
      </c>
      <c r="L67" s="101"/>
    </row>
    <row r="68" spans="2:12" s="9" customFormat="1" ht="14.85" customHeight="1">
      <c r="B68" s="101"/>
      <c r="D68" s="102" t="s">
        <v>3486</v>
      </c>
      <c r="E68" s="103"/>
      <c r="F68" s="103"/>
      <c r="G68" s="103"/>
      <c r="H68" s="103"/>
      <c r="I68" s="103"/>
      <c r="J68" s="104">
        <f>J227</f>
        <v>52648.3</v>
      </c>
      <c r="L68" s="101"/>
    </row>
    <row r="69" spans="2:12" s="9" customFormat="1" ht="19.899999999999999" customHeight="1">
      <c r="B69" s="101"/>
      <c r="D69" s="102" t="s">
        <v>135</v>
      </c>
      <c r="E69" s="103"/>
      <c r="F69" s="103"/>
      <c r="G69" s="103"/>
      <c r="H69" s="103"/>
      <c r="I69" s="103"/>
      <c r="J69" s="104">
        <f>J237</f>
        <v>142068.76</v>
      </c>
      <c r="L69" s="101"/>
    </row>
    <row r="70" spans="2:12" s="9" customFormat="1" ht="19.899999999999999" customHeight="1">
      <c r="B70" s="101"/>
      <c r="D70" s="102" t="s">
        <v>136</v>
      </c>
      <c r="E70" s="103"/>
      <c r="F70" s="103"/>
      <c r="G70" s="103"/>
      <c r="H70" s="103"/>
      <c r="I70" s="103"/>
      <c r="J70" s="104">
        <f>J251</f>
        <v>175773.28</v>
      </c>
      <c r="L70" s="101"/>
    </row>
    <row r="71" spans="2:12" s="9" customFormat="1" ht="19.899999999999999" customHeight="1">
      <c r="B71" s="101"/>
      <c r="D71" s="102" t="s">
        <v>137</v>
      </c>
      <c r="E71" s="103"/>
      <c r="F71" s="103"/>
      <c r="G71" s="103"/>
      <c r="H71" s="103"/>
      <c r="I71" s="103"/>
      <c r="J71" s="104">
        <f>J261</f>
        <v>225578.97000000003</v>
      </c>
      <c r="L71" s="101"/>
    </row>
    <row r="72" spans="2:12" s="9" customFormat="1" ht="19.899999999999999" customHeight="1">
      <c r="B72" s="101"/>
      <c r="D72" s="102" t="s">
        <v>138</v>
      </c>
      <c r="E72" s="103"/>
      <c r="F72" s="103"/>
      <c r="G72" s="103"/>
      <c r="H72" s="103"/>
      <c r="I72" s="103"/>
      <c r="J72" s="104">
        <f>J277</f>
        <v>470168.26</v>
      </c>
      <c r="L72" s="101"/>
    </row>
    <row r="73" spans="2:12" s="8" customFormat="1" ht="24.95" customHeight="1">
      <c r="B73" s="97"/>
      <c r="D73" s="98" t="s">
        <v>3487</v>
      </c>
      <c r="E73" s="99"/>
      <c r="F73" s="99"/>
      <c r="G73" s="99"/>
      <c r="H73" s="99"/>
      <c r="I73" s="99"/>
      <c r="J73" s="100">
        <f>J293</f>
        <v>187083.36</v>
      </c>
      <c r="L73" s="97"/>
    </row>
    <row r="74" spans="2:12" s="9" customFormat="1" ht="19.899999999999999" customHeight="1">
      <c r="B74" s="101"/>
      <c r="D74" s="102" t="s">
        <v>3488</v>
      </c>
      <c r="E74" s="103"/>
      <c r="F74" s="103"/>
      <c r="G74" s="103"/>
      <c r="H74" s="103"/>
      <c r="I74" s="103"/>
      <c r="J74" s="104">
        <f>J294</f>
        <v>175499.09</v>
      </c>
      <c r="L74" s="101"/>
    </row>
    <row r="75" spans="2:12" s="9" customFormat="1" ht="19.899999999999999" customHeight="1">
      <c r="B75" s="101"/>
      <c r="D75" s="102" t="s">
        <v>3489</v>
      </c>
      <c r="E75" s="103"/>
      <c r="F75" s="103"/>
      <c r="G75" s="103"/>
      <c r="H75" s="103"/>
      <c r="I75" s="103"/>
      <c r="J75" s="104">
        <f>J302</f>
        <v>2983.28</v>
      </c>
      <c r="L75" s="101"/>
    </row>
    <row r="76" spans="2:12" s="9" customFormat="1" ht="19.899999999999999" customHeight="1">
      <c r="B76" s="101"/>
      <c r="D76" s="102" t="s">
        <v>3490</v>
      </c>
      <c r="E76" s="103"/>
      <c r="F76" s="103"/>
      <c r="G76" s="103"/>
      <c r="H76" s="103"/>
      <c r="I76" s="103"/>
      <c r="J76" s="104">
        <f>J304</f>
        <v>8600.99</v>
      </c>
      <c r="L76" s="101"/>
    </row>
    <row r="77" spans="2:12" s="1" customFormat="1" ht="21.75" customHeight="1">
      <c r="B77" s="30"/>
      <c r="L77" s="30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0"/>
    </row>
    <row r="82" spans="2:63" s="1" customFormat="1" ht="6.95" customHeight="1"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0"/>
    </row>
    <row r="83" spans="2:63" s="1" customFormat="1" ht="24.95" customHeight="1">
      <c r="B83" s="30"/>
      <c r="C83" s="19" t="s">
        <v>139</v>
      </c>
      <c r="L83" s="30"/>
    </row>
    <row r="84" spans="2:63" s="1" customFormat="1" ht="6.95" customHeight="1">
      <c r="B84" s="30"/>
      <c r="L84" s="30"/>
    </row>
    <row r="85" spans="2:63" s="1" customFormat="1" ht="12" customHeight="1">
      <c r="B85" s="30"/>
      <c r="C85" s="25" t="s">
        <v>17</v>
      </c>
      <c r="L85" s="30"/>
    </row>
    <row r="86" spans="2:63" s="1" customFormat="1" ht="16.5" customHeight="1">
      <c r="B86" s="30"/>
      <c r="E86" s="291" t="str">
        <f>E7</f>
        <v>ČOV Vrchlabí</v>
      </c>
      <c r="F86" s="292"/>
      <c r="G86" s="292"/>
      <c r="H86" s="292"/>
      <c r="L86" s="30"/>
    </row>
    <row r="87" spans="2:63" s="1" customFormat="1" ht="12" customHeight="1">
      <c r="B87" s="30"/>
      <c r="C87" s="25" t="s">
        <v>125</v>
      </c>
      <c r="L87" s="30"/>
    </row>
    <row r="88" spans="2:63" s="1" customFormat="1" ht="16.5" customHeight="1">
      <c r="B88" s="30"/>
      <c r="E88" s="285" t="str">
        <f>E9</f>
        <v>RMS4 - Rozvodna 2+DT1</v>
      </c>
      <c r="F88" s="290"/>
      <c r="G88" s="290"/>
      <c r="H88" s="290"/>
      <c r="L88" s="30"/>
    </row>
    <row r="89" spans="2:63" s="1" customFormat="1" ht="6.95" customHeight="1">
      <c r="B89" s="30"/>
      <c r="L89" s="30"/>
    </row>
    <row r="90" spans="2:63" s="1" customFormat="1" ht="12" customHeight="1">
      <c r="B90" s="30"/>
      <c r="C90" s="25" t="s">
        <v>21</v>
      </c>
      <c r="F90" s="23" t="str">
        <f>F12</f>
        <v xml:space="preserve"> </v>
      </c>
      <c r="I90" s="25" t="s">
        <v>23</v>
      </c>
      <c r="J90" s="47">
        <f>IF(J12="","",J12)</f>
        <v>45539</v>
      </c>
      <c r="L90" s="30"/>
    </row>
    <row r="91" spans="2:63" s="1" customFormat="1" ht="6.95" customHeight="1">
      <c r="B91" s="30"/>
      <c r="L91" s="30"/>
    </row>
    <row r="92" spans="2:63" s="1" customFormat="1" ht="15.2" customHeight="1">
      <c r="B92" s="30"/>
      <c r="C92" s="25" t="s">
        <v>24</v>
      </c>
      <c r="F92" s="23" t="str">
        <f>E15</f>
        <v xml:space="preserve"> </v>
      </c>
      <c r="I92" s="25" t="s">
        <v>29</v>
      </c>
      <c r="J92" s="28" t="str">
        <f>E21</f>
        <v xml:space="preserve"> </v>
      </c>
      <c r="L92" s="30"/>
    </row>
    <row r="93" spans="2:63" s="1" customFormat="1" ht="15.2" customHeight="1">
      <c r="B93" s="30"/>
      <c r="C93" s="25" t="s">
        <v>28</v>
      </c>
      <c r="F93" s="23" t="str">
        <f>IF(E18="","",E18)</f>
        <v>VODA CZ s.r.o.</v>
      </c>
      <c r="I93" s="25" t="s">
        <v>31</v>
      </c>
      <c r="J93" s="28" t="str">
        <f>E24</f>
        <v>PP POHONY</v>
      </c>
      <c r="L93" s="30"/>
    </row>
    <row r="94" spans="2:63" s="1" customFormat="1" ht="10.35" customHeight="1">
      <c r="B94" s="30"/>
      <c r="L94" s="30"/>
    </row>
    <row r="95" spans="2:63" s="10" customFormat="1" ht="29.25" customHeight="1">
      <c r="B95" s="105"/>
      <c r="C95" s="106" t="s">
        <v>140</v>
      </c>
      <c r="D95" s="107" t="s">
        <v>56</v>
      </c>
      <c r="E95" s="107" t="s">
        <v>52</v>
      </c>
      <c r="F95" s="107" t="s">
        <v>53</v>
      </c>
      <c r="G95" s="107" t="s">
        <v>141</v>
      </c>
      <c r="H95" s="107" t="s">
        <v>142</v>
      </c>
      <c r="I95" s="107" t="s">
        <v>143</v>
      </c>
      <c r="J95" s="107" t="s">
        <v>129</v>
      </c>
      <c r="K95" s="108" t="s">
        <v>144</v>
      </c>
      <c r="L95" s="105"/>
      <c r="M95" s="54" t="s">
        <v>3</v>
      </c>
      <c r="N95" s="55" t="s">
        <v>41</v>
      </c>
      <c r="O95" s="55" t="s">
        <v>145</v>
      </c>
      <c r="P95" s="55" t="s">
        <v>146</v>
      </c>
      <c r="Q95" s="55" t="s">
        <v>147</v>
      </c>
      <c r="R95" s="55" t="s">
        <v>148</v>
      </c>
      <c r="S95" s="55" t="s">
        <v>149</v>
      </c>
      <c r="T95" s="56" t="s">
        <v>150</v>
      </c>
    </row>
    <row r="96" spans="2:63" s="1" customFormat="1" ht="22.9" customHeight="1">
      <c r="B96" s="30"/>
      <c r="C96" s="59" t="s">
        <v>151</v>
      </c>
      <c r="J96" s="109">
        <f>BK96</f>
        <v>1754503.2999999998</v>
      </c>
      <c r="L96" s="30"/>
      <c r="M96" s="57"/>
      <c r="N96" s="48"/>
      <c r="O96" s="48"/>
      <c r="P96" s="110">
        <f>P97+P293</f>
        <v>0</v>
      </c>
      <c r="Q96" s="48"/>
      <c r="R96" s="110">
        <f>R97+R293</f>
        <v>0</v>
      </c>
      <c r="S96" s="48"/>
      <c r="T96" s="111">
        <f>T97+T293</f>
        <v>0</v>
      </c>
      <c r="AT96" s="15" t="s">
        <v>70</v>
      </c>
      <c r="AU96" s="15" t="s">
        <v>130</v>
      </c>
      <c r="BK96" s="112">
        <f>BK97+BK293</f>
        <v>1754503.2999999998</v>
      </c>
    </row>
    <row r="97" spans="2:65" s="11" customFormat="1" ht="25.9" customHeight="1">
      <c r="B97" s="113"/>
      <c r="D97" s="114" t="s">
        <v>70</v>
      </c>
      <c r="E97" s="115" t="s">
        <v>152</v>
      </c>
      <c r="F97" s="115" t="s">
        <v>152</v>
      </c>
      <c r="I97" s="116"/>
      <c r="J97" s="117">
        <f>BK97</f>
        <v>1567419.94</v>
      </c>
      <c r="L97" s="113"/>
      <c r="M97" s="118"/>
      <c r="P97" s="119">
        <f>P98+P106+P183+P191+P211+P237+P251+P261+P277</f>
        <v>0</v>
      </c>
      <c r="R97" s="119">
        <f>R98+R106+R183+R191+R211+R237+R251+R261+R277</f>
        <v>0</v>
      </c>
      <c r="T97" s="120">
        <f>T98+T106+T183+T191+T211+T237+T251+T261+T277</f>
        <v>0</v>
      </c>
      <c r="AR97" s="114" t="s">
        <v>79</v>
      </c>
      <c r="AT97" s="121" t="s">
        <v>70</v>
      </c>
      <c r="AU97" s="121" t="s">
        <v>71</v>
      </c>
      <c r="AY97" s="114" t="s">
        <v>153</v>
      </c>
      <c r="BK97" s="122">
        <f>BK98+BK106+BK183+BK191+BK211+BK237+BK251+BK261+BK277</f>
        <v>1567419.94</v>
      </c>
    </row>
    <row r="98" spans="2:65" s="11" customFormat="1" ht="22.9" customHeight="1">
      <c r="B98" s="113"/>
      <c r="D98" s="114" t="s">
        <v>70</v>
      </c>
      <c r="E98" s="123" t="s">
        <v>409</v>
      </c>
      <c r="F98" s="123" t="s">
        <v>3491</v>
      </c>
      <c r="I98" s="116"/>
      <c r="J98" s="124">
        <f>BK98</f>
        <v>25371.82</v>
      </c>
      <c r="L98" s="113"/>
      <c r="M98" s="118"/>
      <c r="P98" s="119">
        <f>SUM(P99:P105)</f>
        <v>0</v>
      </c>
      <c r="R98" s="119">
        <f>SUM(R99:R105)</f>
        <v>0</v>
      </c>
      <c r="T98" s="120">
        <f>SUM(T99:T105)</f>
        <v>0</v>
      </c>
      <c r="AR98" s="114" t="s">
        <v>79</v>
      </c>
      <c r="AT98" s="121" t="s">
        <v>70</v>
      </c>
      <c r="AU98" s="121" t="s">
        <v>79</v>
      </c>
      <c r="AY98" s="114" t="s">
        <v>153</v>
      </c>
      <c r="BK98" s="122">
        <f>SUM(BK99:BK105)</f>
        <v>25371.82</v>
      </c>
    </row>
    <row r="99" spans="2:65" s="1" customFormat="1" ht="16.5" customHeight="1">
      <c r="B99" s="125"/>
      <c r="C99" s="126" t="s">
        <v>79</v>
      </c>
      <c r="D99" s="126" t="s">
        <v>156</v>
      </c>
      <c r="E99" s="127" t="s">
        <v>3492</v>
      </c>
      <c r="F99" s="128" t="s">
        <v>412</v>
      </c>
      <c r="G99" s="129" t="s">
        <v>159</v>
      </c>
      <c r="H99" s="130">
        <v>1</v>
      </c>
      <c r="I99" s="131">
        <v>17976.2775</v>
      </c>
      <c r="J99" s="132">
        <f t="shared" ref="J99:J105" si="0">ROUND(I99*H99,2)</f>
        <v>17976.28</v>
      </c>
      <c r="K99" s="128" t="s">
        <v>3</v>
      </c>
      <c r="L99" s="133"/>
      <c r="M99" s="134" t="s">
        <v>3</v>
      </c>
      <c r="N99" s="135" t="s">
        <v>42</v>
      </c>
      <c r="P99" s="136">
        <f t="shared" ref="P99:P105" si="1">O99*H99</f>
        <v>0</v>
      </c>
      <c r="Q99" s="136">
        <v>0</v>
      </c>
      <c r="R99" s="136">
        <f t="shared" ref="R99:R105" si="2">Q99*H99</f>
        <v>0</v>
      </c>
      <c r="S99" s="136">
        <v>0</v>
      </c>
      <c r="T99" s="137">
        <f t="shared" ref="T99:T105" si="3">S99*H99</f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ref="BE99:BE105" si="4">IF(N99="základní",J99,0)</f>
        <v>17976.28</v>
      </c>
      <c r="BF99" s="139">
        <f t="shared" ref="BF99:BF105" si="5">IF(N99="snížená",J99,0)</f>
        <v>0</v>
      </c>
      <c r="BG99" s="139">
        <f t="shared" ref="BG99:BG105" si="6">IF(N99="zákl. přenesená",J99,0)</f>
        <v>0</v>
      </c>
      <c r="BH99" s="139">
        <f t="shared" ref="BH99:BH105" si="7">IF(N99="sníž. přenesená",J99,0)</f>
        <v>0</v>
      </c>
      <c r="BI99" s="139">
        <f t="shared" ref="BI99:BI105" si="8">IF(N99="nulová",J99,0)</f>
        <v>0</v>
      </c>
      <c r="BJ99" s="15" t="s">
        <v>79</v>
      </c>
      <c r="BK99" s="139">
        <f t="shared" ref="BK99:BK105" si="9">ROUND(I99*H99,2)</f>
        <v>17976.28</v>
      </c>
      <c r="BL99" s="15" t="s">
        <v>161</v>
      </c>
      <c r="BM99" s="138" t="s">
        <v>3493</v>
      </c>
    </row>
    <row r="100" spans="2:65" s="1" customFormat="1" ht="16.5" customHeight="1">
      <c r="B100" s="125"/>
      <c r="C100" s="126" t="s">
        <v>81</v>
      </c>
      <c r="D100" s="126" t="s">
        <v>156</v>
      </c>
      <c r="E100" s="127" t="s">
        <v>3494</v>
      </c>
      <c r="F100" s="128" t="s">
        <v>414</v>
      </c>
      <c r="G100" s="129" t="s">
        <v>415</v>
      </c>
      <c r="H100" s="130">
        <v>1</v>
      </c>
      <c r="I100" s="131">
        <v>3100.5122999999999</v>
      </c>
      <c r="J100" s="132">
        <f t="shared" si="0"/>
        <v>3100.51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3100.51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3100.51</v>
      </c>
      <c r="BL100" s="15" t="s">
        <v>161</v>
      </c>
      <c r="BM100" s="138" t="s">
        <v>3495</v>
      </c>
    </row>
    <row r="101" spans="2:65" s="1" customFormat="1" ht="16.5" customHeight="1">
      <c r="B101" s="125"/>
      <c r="C101" s="126" t="s">
        <v>167</v>
      </c>
      <c r="D101" s="126" t="s">
        <v>156</v>
      </c>
      <c r="E101" s="127" t="s">
        <v>3496</v>
      </c>
      <c r="F101" s="128" t="s">
        <v>417</v>
      </c>
      <c r="G101" s="129" t="s">
        <v>415</v>
      </c>
      <c r="H101" s="130">
        <v>1</v>
      </c>
      <c r="I101" s="131">
        <v>1123.5575999999999</v>
      </c>
      <c r="J101" s="132">
        <f t="shared" si="0"/>
        <v>1123.56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1123.56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1123.56</v>
      </c>
      <c r="BL101" s="15" t="s">
        <v>161</v>
      </c>
      <c r="BM101" s="138" t="s">
        <v>3497</v>
      </c>
    </row>
    <row r="102" spans="2:65" s="1" customFormat="1" ht="16.5" customHeight="1">
      <c r="B102" s="125"/>
      <c r="C102" s="126" t="s">
        <v>161</v>
      </c>
      <c r="D102" s="126" t="s">
        <v>156</v>
      </c>
      <c r="E102" s="127" t="s">
        <v>3498</v>
      </c>
      <c r="F102" s="128" t="s">
        <v>419</v>
      </c>
      <c r="G102" s="129" t="s">
        <v>415</v>
      </c>
      <c r="H102" s="130">
        <v>1</v>
      </c>
      <c r="I102" s="131">
        <v>525.70567499999993</v>
      </c>
      <c r="J102" s="132">
        <f t="shared" si="0"/>
        <v>525.71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525.71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525.71</v>
      </c>
      <c r="BL102" s="15" t="s">
        <v>161</v>
      </c>
      <c r="BM102" s="138" t="s">
        <v>3499</v>
      </c>
    </row>
    <row r="103" spans="2:65" s="1" customFormat="1" ht="16.5" customHeight="1">
      <c r="B103" s="125"/>
      <c r="C103" s="126" t="s">
        <v>174</v>
      </c>
      <c r="D103" s="126" t="s">
        <v>156</v>
      </c>
      <c r="E103" s="127" t="s">
        <v>3500</v>
      </c>
      <c r="F103" s="128" t="s">
        <v>421</v>
      </c>
      <c r="G103" s="129" t="s">
        <v>360</v>
      </c>
      <c r="H103" s="130">
        <v>8</v>
      </c>
      <c r="I103" s="131">
        <v>70.99190999999999</v>
      </c>
      <c r="J103" s="132">
        <f t="shared" si="0"/>
        <v>567.94000000000005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567.94000000000005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567.94000000000005</v>
      </c>
      <c r="BL103" s="15" t="s">
        <v>161</v>
      </c>
      <c r="BM103" s="138" t="s">
        <v>3501</v>
      </c>
    </row>
    <row r="104" spans="2:65" s="1" customFormat="1" ht="16.5" customHeight="1">
      <c r="B104" s="125"/>
      <c r="C104" s="126" t="s">
        <v>178</v>
      </c>
      <c r="D104" s="126" t="s">
        <v>156</v>
      </c>
      <c r="E104" s="127" t="s">
        <v>3502</v>
      </c>
      <c r="F104" s="128" t="s">
        <v>423</v>
      </c>
      <c r="G104" s="129" t="s">
        <v>360</v>
      </c>
      <c r="H104" s="130">
        <v>10</v>
      </c>
      <c r="I104" s="131">
        <v>125.0535</v>
      </c>
      <c r="J104" s="132">
        <f t="shared" si="0"/>
        <v>1250.54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1250.54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1250.54</v>
      </c>
      <c r="BL104" s="15" t="s">
        <v>161</v>
      </c>
      <c r="BM104" s="138" t="s">
        <v>3503</v>
      </c>
    </row>
    <row r="105" spans="2:65" s="1" customFormat="1" ht="16.5" customHeight="1">
      <c r="B105" s="125"/>
      <c r="C105" s="126" t="s">
        <v>182</v>
      </c>
      <c r="D105" s="126" t="s">
        <v>156</v>
      </c>
      <c r="E105" s="127" t="s">
        <v>3504</v>
      </c>
      <c r="F105" s="128" t="s">
        <v>425</v>
      </c>
      <c r="G105" s="129" t="s">
        <v>360</v>
      </c>
      <c r="H105" s="130">
        <v>4</v>
      </c>
      <c r="I105" s="131">
        <v>206.81924999999998</v>
      </c>
      <c r="J105" s="132">
        <f t="shared" si="0"/>
        <v>827.28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4"/>
        <v>827.28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5" t="s">
        <v>79</v>
      </c>
      <c r="BK105" s="139">
        <f t="shared" si="9"/>
        <v>827.28</v>
      </c>
      <c r="BL105" s="15" t="s">
        <v>161</v>
      </c>
      <c r="BM105" s="138" t="s">
        <v>3505</v>
      </c>
    </row>
    <row r="106" spans="2:65" s="11" customFormat="1" ht="22.9" customHeight="1">
      <c r="B106" s="113"/>
      <c r="D106" s="114" t="s">
        <v>70</v>
      </c>
      <c r="E106" s="123" t="s">
        <v>426</v>
      </c>
      <c r="F106" s="123" t="s">
        <v>3506</v>
      </c>
      <c r="I106" s="116"/>
      <c r="J106" s="124">
        <f>BK106</f>
        <v>276085.02999999991</v>
      </c>
      <c r="L106" s="113"/>
      <c r="M106" s="118"/>
      <c r="P106" s="119">
        <f>SUM(P107:P182)</f>
        <v>0</v>
      </c>
      <c r="R106" s="119">
        <f>SUM(R107:R182)</f>
        <v>0</v>
      </c>
      <c r="T106" s="120">
        <f>SUM(T107:T182)</f>
        <v>0</v>
      </c>
      <c r="AR106" s="114" t="s">
        <v>79</v>
      </c>
      <c r="AT106" s="121" t="s">
        <v>70</v>
      </c>
      <c r="AU106" s="121" t="s">
        <v>79</v>
      </c>
      <c r="AY106" s="114" t="s">
        <v>153</v>
      </c>
      <c r="BK106" s="122">
        <f>SUM(BK107:BK182)</f>
        <v>276085.02999999991</v>
      </c>
    </row>
    <row r="107" spans="2:65" s="1" customFormat="1" ht="16.5" customHeight="1">
      <c r="B107" s="125"/>
      <c r="C107" s="126" t="s">
        <v>160</v>
      </c>
      <c r="D107" s="126" t="s">
        <v>156</v>
      </c>
      <c r="E107" s="127" t="s">
        <v>3507</v>
      </c>
      <c r="F107" s="128" t="s">
        <v>2271</v>
      </c>
      <c r="G107" s="129" t="s">
        <v>159</v>
      </c>
      <c r="H107" s="130">
        <v>1</v>
      </c>
      <c r="I107" s="131">
        <v>5774.9706299999998</v>
      </c>
      <c r="J107" s="132">
        <f t="shared" ref="J107:J138" si="10">ROUND(I107*H107,2)</f>
        <v>5774.97</v>
      </c>
      <c r="K107" s="128" t="s">
        <v>3</v>
      </c>
      <c r="L107" s="133"/>
      <c r="M107" s="134" t="s">
        <v>3</v>
      </c>
      <c r="N107" s="135" t="s">
        <v>42</v>
      </c>
      <c r="P107" s="136">
        <f t="shared" ref="P107:P138" si="11">O107*H107</f>
        <v>0</v>
      </c>
      <c r="Q107" s="136">
        <v>0</v>
      </c>
      <c r="R107" s="136">
        <f t="shared" ref="R107:R138" si="12">Q107*H107</f>
        <v>0</v>
      </c>
      <c r="S107" s="136">
        <v>0</v>
      </c>
      <c r="T107" s="137">
        <f t="shared" ref="T107:T138" si="13">S107*H107</f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ref="BE107:BE138" si="14">IF(N107="základní",J107,0)</f>
        <v>5774.97</v>
      </c>
      <c r="BF107" s="139">
        <f t="shared" ref="BF107:BF138" si="15">IF(N107="snížená",J107,0)</f>
        <v>0</v>
      </c>
      <c r="BG107" s="139">
        <f t="shared" ref="BG107:BG138" si="16">IF(N107="zákl. přenesená",J107,0)</f>
        <v>0</v>
      </c>
      <c r="BH107" s="139">
        <f t="shared" ref="BH107:BH138" si="17">IF(N107="sníž. přenesená",J107,0)</f>
        <v>0</v>
      </c>
      <c r="BI107" s="139">
        <f t="shared" ref="BI107:BI138" si="18">IF(N107="nulová",J107,0)</f>
        <v>0</v>
      </c>
      <c r="BJ107" s="15" t="s">
        <v>79</v>
      </c>
      <c r="BK107" s="139">
        <f t="shared" ref="BK107:BK138" si="19">ROUND(I107*H107,2)</f>
        <v>5774.97</v>
      </c>
      <c r="BL107" s="15" t="s">
        <v>161</v>
      </c>
      <c r="BM107" s="138" t="s">
        <v>3508</v>
      </c>
    </row>
    <row r="108" spans="2:65" s="1" customFormat="1" ht="16.5" customHeight="1">
      <c r="B108" s="125"/>
      <c r="C108" s="126" t="s">
        <v>189</v>
      </c>
      <c r="D108" s="126" t="s">
        <v>156</v>
      </c>
      <c r="E108" s="127" t="s">
        <v>3509</v>
      </c>
      <c r="F108" s="128" t="s">
        <v>432</v>
      </c>
      <c r="G108" s="129" t="s">
        <v>159</v>
      </c>
      <c r="H108" s="130">
        <v>1</v>
      </c>
      <c r="I108" s="131">
        <v>190.56229499999998</v>
      </c>
      <c r="J108" s="132">
        <f t="shared" si="10"/>
        <v>190.56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190.56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190.56</v>
      </c>
      <c r="BL108" s="15" t="s">
        <v>161</v>
      </c>
      <c r="BM108" s="138" t="s">
        <v>3510</v>
      </c>
    </row>
    <row r="109" spans="2:65" s="1" customFormat="1" ht="16.5" customHeight="1">
      <c r="B109" s="125"/>
      <c r="C109" s="126" t="s">
        <v>193</v>
      </c>
      <c r="D109" s="126" t="s">
        <v>156</v>
      </c>
      <c r="E109" s="127" t="s">
        <v>3511</v>
      </c>
      <c r="F109" s="128" t="s">
        <v>1927</v>
      </c>
      <c r="G109" s="129" t="s">
        <v>159</v>
      </c>
      <c r="H109" s="130">
        <v>1</v>
      </c>
      <c r="I109" s="131">
        <v>2166.9462869999998</v>
      </c>
      <c r="J109" s="132">
        <f t="shared" si="10"/>
        <v>2166.9499999999998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2166.9499999999998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2166.9499999999998</v>
      </c>
      <c r="BL109" s="15" t="s">
        <v>161</v>
      </c>
      <c r="BM109" s="138" t="s">
        <v>3512</v>
      </c>
    </row>
    <row r="110" spans="2:65" s="1" customFormat="1" ht="16.5" customHeight="1">
      <c r="B110" s="125"/>
      <c r="C110" s="126" t="s">
        <v>197</v>
      </c>
      <c r="D110" s="126" t="s">
        <v>156</v>
      </c>
      <c r="E110" s="127" t="s">
        <v>3513</v>
      </c>
      <c r="F110" s="128" t="s">
        <v>438</v>
      </c>
      <c r="G110" s="129" t="s">
        <v>159</v>
      </c>
      <c r="H110" s="130">
        <v>1</v>
      </c>
      <c r="I110" s="131">
        <v>11554.183459499998</v>
      </c>
      <c r="J110" s="132">
        <f t="shared" si="10"/>
        <v>11554.18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11554.18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11554.18</v>
      </c>
      <c r="BL110" s="15" t="s">
        <v>161</v>
      </c>
      <c r="BM110" s="138" t="s">
        <v>217</v>
      </c>
    </row>
    <row r="111" spans="2:65" s="1" customFormat="1" ht="16.5" customHeight="1">
      <c r="B111" s="125"/>
      <c r="C111" s="126" t="s">
        <v>9</v>
      </c>
      <c r="D111" s="126" t="s">
        <v>156</v>
      </c>
      <c r="E111" s="127" t="s">
        <v>3514</v>
      </c>
      <c r="F111" s="128" t="s">
        <v>3515</v>
      </c>
      <c r="G111" s="129" t="s">
        <v>159</v>
      </c>
      <c r="H111" s="130">
        <v>8</v>
      </c>
      <c r="I111" s="131">
        <v>8752.5425624999989</v>
      </c>
      <c r="J111" s="132">
        <f t="shared" si="10"/>
        <v>70020.34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70020.34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70020.34</v>
      </c>
      <c r="BL111" s="15" t="s">
        <v>161</v>
      </c>
      <c r="BM111" s="138" t="s">
        <v>299</v>
      </c>
    </row>
    <row r="112" spans="2:65" s="1" customFormat="1" ht="16.5" customHeight="1">
      <c r="B112" s="125"/>
      <c r="C112" s="126" t="s">
        <v>204</v>
      </c>
      <c r="D112" s="126" t="s">
        <v>156</v>
      </c>
      <c r="E112" s="127" t="s">
        <v>3516</v>
      </c>
      <c r="F112" s="128" t="s">
        <v>3517</v>
      </c>
      <c r="G112" s="129" t="s">
        <v>159</v>
      </c>
      <c r="H112" s="130">
        <v>4</v>
      </c>
      <c r="I112" s="131">
        <v>2418.9483285000001</v>
      </c>
      <c r="J112" s="132">
        <f t="shared" si="10"/>
        <v>9675.7900000000009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9675.7900000000009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9675.7900000000009</v>
      </c>
      <c r="BL112" s="15" t="s">
        <v>161</v>
      </c>
      <c r="BM112" s="138" t="s">
        <v>308</v>
      </c>
    </row>
    <row r="113" spans="2:65" s="1" customFormat="1" ht="16.5" customHeight="1">
      <c r="B113" s="125"/>
      <c r="C113" s="126" t="s">
        <v>208</v>
      </c>
      <c r="D113" s="126" t="s">
        <v>156</v>
      </c>
      <c r="E113" s="127" t="s">
        <v>3518</v>
      </c>
      <c r="F113" s="128" t="s">
        <v>3519</v>
      </c>
      <c r="G113" s="129" t="s">
        <v>159</v>
      </c>
      <c r="H113" s="130">
        <v>12</v>
      </c>
      <c r="I113" s="131">
        <v>120.24374999999999</v>
      </c>
      <c r="J113" s="132">
        <f t="shared" si="10"/>
        <v>1442.93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1442.93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1442.93</v>
      </c>
      <c r="BL113" s="15" t="s">
        <v>161</v>
      </c>
      <c r="BM113" s="138" t="s">
        <v>314</v>
      </c>
    </row>
    <row r="114" spans="2:65" s="1" customFormat="1" ht="16.5" customHeight="1">
      <c r="B114" s="125"/>
      <c r="C114" s="126" t="s">
        <v>214</v>
      </c>
      <c r="D114" s="126" t="s">
        <v>156</v>
      </c>
      <c r="E114" s="127" t="s">
        <v>3520</v>
      </c>
      <c r="F114" s="128" t="s">
        <v>3521</v>
      </c>
      <c r="G114" s="129" t="s">
        <v>159</v>
      </c>
      <c r="H114" s="130">
        <v>2</v>
      </c>
      <c r="I114" s="131">
        <v>1557.0315089999999</v>
      </c>
      <c r="J114" s="132">
        <f t="shared" si="10"/>
        <v>3114.06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3114.06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3114.06</v>
      </c>
      <c r="BL114" s="15" t="s">
        <v>161</v>
      </c>
      <c r="BM114" s="138" t="s">
        <v>320</v>
      </c>
    </row>
    <row r="115" spans="2:65" s="1" customFormat="1" ht="16.5" customHeight="1">
      <c r="B115" s="125"/>
      <c r="C115" s="126" t="s">
        <v>217</v>
      </c>
      <c r="D115" s="126" t="s">
        <v>156</v>
      </c>
      <c r="E115" s="127" t="s">
        <v>3522</v>
      </c>
      <c r="F115" s="128" t="s">
        <v>3523</v>
      </c>
      <c r="G115" s="129" t="s">
        <v>159</v>
      </c>
      <c r="H115" s="130">
        <v>1</v>
      </c>
      <c r="I115" s="131">
        <v>5309.9639999999999</v>
      </c>
      <c r="J115" s="132">
        <f t="shared" si="10"/>
        <v>5309.96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5309.96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5309.96</v>
      </c>
      <c r="BL115" s="15" t="s">
        <v>161</v>
      </c>
      <c r="BM115" s="138" t="s">
        <v>323</v>
      </c>
    </row>
    <row r="116" spans="2:65" s="1" customFormat="1" ht="16.5" customHeight="1">
      <c r="B116" s="125"/>
      <c r="C116" s="126" t="s">
        <v>220</v>
      </c>
      <c r="D116" s="126" t="s">
        <v>156</v>
      </c>
      <c r="E116" s="127" t="s">
        <v>3524</v>
      </c>
      <c r="F116" s="128" t="s">
        <v>440</v>
      </c>
      <c r="G116" s="129" t="s">
        <v>159</v>
      </c>
      <c r="H116" s="130">
        <v>1</v>
      </c>
      <c r="I116" s="131">
        <v>153.91200000000001</v>
      </c>
      <c r="J116" s="132">
        <f t="shared" si="10"/>
        <v>153.91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153.91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153.91</v>
      </c>
      <c r="BL116" s="15" t="s">
        <v>161</v>
      </c>
      <c r="BM116" s="138" t="s">
        <v>338</v>
      </c>
    </row>
    <row r="117" spans="2:65" s="1" customFormat="1" ht="16.5" customHeight="1">
      <c r="B117" s="125"/>
      <c r="C117" s="126" t="s">
        <v>223</v>
      </c>
      <c r="D117" s="126" t="s">
        <v>156</v>
      </c>
      <c r="E117" s="127" t="s">
        <v>3525</v>
      </c>
      <c r="F117" s="128" t="s">
        <v>442</v>
      </c>
      <c r="G117" s="129" t="s">
        <v>159</v>
      </c>
      <c r="H117" s="130">
        <v>3</v>
      </c>
      <c r="I117" s="131">
        <v>31.263375</v>
      </c>
      <c r="J117" s="132">
        <f t="shared" si="10"/>
        <v>93.79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93.79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93.79</v>
      </c>
      <c r="BL117" s="15" t="s">
        <v>161</v>
      </c>
      <c r="BM117" s="138" t="s">
        <v>349</v>
      </c>
    </row>
    <row r="118" spans="2:65" s="1" customFormat="1" ht="16.5" customHeight="1">
      <c r="B118" s="125"/>
      <c r="C118" s="126" t="s">
        <v>226</v>
      </c>
      <c r="D118" s="126" t="s">
        <v>156</v>
      </c>
      <c r="E118" s="127" t="s">
        <v>3526</v>
      </c>
      <c r="F118" s="128" t="s">
        <v>1357</v>
      </c>
      <c r="G118" s="129" t="s">
        <v>159</v>
      </c>
      <c r="H118" s="130">
        <v>1</v>
      </c>
      <c r="I118" s="131">
        <v>1122.7784205</v>
      </c>
      <c r="J118" s="132">
        <f t="shared" si="10"/>
        <v>1122.78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1122.78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1122.78</v>
      </c>
      <c r="BL118" s="15" t="s">
        <v>161</v>
      </c>
      <c r="BM118" s="138" t="s">
        <v>366</v>
      </c>
    </row>
    <row r="119" spans="2:65" s="1" customFormat="1" ht="16.5" customHeight="1">
      <c r="B119" s="125"/>
      <c r="C119" s="126" t="s">
        <v>229</v>
      </c>
      <c r="D119" s="126" t="s">
        <v>156</v>
      </c>
      <c r="E119" s="127" t="s">
        <v>3527</v>
      </c>
      <c r="F119" s="128" t="s">
        <v>448</v>
      </c>
      <c r="G119" s="129" t="s">
        <v>159</v>
      </c>
      <c r="H119" s="130">
        <v>1</v>
      </c>
      <c r="I119" s="131">
        <v>3569.0076509999999</v>
      </c>
      <c r="J119" s="132">
        <f t="shared" si="10"/>
        <v>3569.01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3569.01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3569.01</v>
      </c>
      <c r="BL119" s="15" t="s">
        <v>161</v>
      </c>
      <c r="BM119" s="138" t="s">
        <v>3528</v>
      </c>
    </row>
    <row r="120" spans="2:65" s="1" customFormat="1" ht="16.5" customHeight="1">
      <c r="B120" s="125"/>
      <c r="C120" s="126" t="s">
        <v>8</v>
      </c>
      <c r="D120" s="126" t="s">
        <v>156</v>
      </c>
      <c r="E120" s="127" t="s">
        <v>3529</v>
      </c>
      <c r="F120" s="128" t="s">
        <v>3530</v>
      </c>
      <c r="G120" s="129" t="s">
        <v>159</v>
      </c>
      <c r="H120" s="130">
        <v>1</v>
      </c>
      <c r="I120" s="131">
        <v>6388.0213649999996</v>
      </c>
      <c r="J120" s="132">
        <f t="shared" si="10"/>
        <v>6388.02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6388.02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6388.02</v>
      </c>
      <c r="BL120" s="15" t="s">
        <v>161</v>
      </c>
      <c r="BM120" s="138" t="s">
        <v>3531</v>
      </c>
    </row>
    <row r="121" spans="2:65" s="1" customFormat="1" ht="16.5" customHeight="1">
      <c r="B121" s="125"/>
      <c r="C121" s="126" t="s">
        <v>235</v>
      </c>
      <c r="D121" s="126" t="s">
        <v>156</v>
      </c>
      <c r="E121" s="127" t="s">
        <v>3532</v>
      </c>
      <c r="F121" s="128" t="s">
        <v>451</v>
      </c>
      <c r="G121" s="129" t="s">
        <v>159</v>
      </c>
      <c r="H121" s="130">
        <v>1</v>
      </c>
      <c r="I121" s="131">
        <v>432.8775</v>
      </c>
      <c r="J121" s="132">
        <f t="shared" si="10"/>
        <v>432.88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432.88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432.88</v>
      </c>
      <c r="BL121" s="15" t="s">
        <v>161</v>
      </c>
      <c r="BM121" s="138" t="s">
        <v>3533</v>
      </c>
    </row>
    <row r="122" spans="2:65" s="1" customFormat="1" ht="16.5" customHeight="1">
      <c r="B122" s="125"/>
      <c r="C122" s="126" t="s">
        <v>239</v>
      </c>
      <c r="D122" s="126" t="s">
        <v>156</v>
      </c>
      <c r="E122" s="127" t="s">
        <v>3534</v>
      </c>
      <c r="F122" s="128" t="s">
        <v>1365</v>
      </c>
      <c r="G122" s="129" t="s">
        <v>159</v>
      </c>
      <c r="H122" s="130">
        <v>1</v>
      </c>
      <c r="I122" s="131">
        <v>616.29250649999994</v>
      </c>
      <c r="J122" s="132">
        <f t="shared" si="10"/>
        <v>616.29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616.29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616.29</v>
      </c>
      <c r="BL122" s="15" t="s">
        <v>161</v>
      </c>
      <c r="BM122" s="138" t="s">
        <v>3535</v>
      </c>
    </row>
    <row r="123" spans="2:65" s="1" customFormat="1" ht="16.5" customHeight="1">
      <c r="B123" s="125"/>
      <c r="C123" s="126" t="s">
        <v>243</v>
      </c>
      <c r="D123" s="126" t="s">
        <v>156</v>
      </c>
      <c r="E123" s="127" t="s">
        <v>3536</v>
      </c>
      <c r="F123" s="128" t="s">
        <v>457</v>
      </c>
      <c r="G123" s="129" t="s">
        <v>159</v>
      </c>
      <c r="H123" s="130">
        <v>3</v>
      </c>
      <c r="I123" s="131">
        <v>216.43875</v>
      </c>
      <c r="J123" s="132">
        <f t="shared" si="10"/>
        <v>649.32000000000005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649.32000000000005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649.32000000000005</v>
      </c>
      <c r="BL123" s="15" t="s">
        <v>161</v>
      </c>
      <c r="BM123" s="138" t="s">
        <v>3537</v>
      </c>
    </row>
    <row r="124" spans="2:65" s="1" customFormat="1" ht="16.5" customHeight="1">
      <c r="B124" s="125"/>
      <c r="C124" s="126" t="s">
        <v>247</v>
      </c>
      <c r="D124" s="126" t="s">
        <v>156</v>
      </c>
      <c r="E124" s="127" t="s">
        <v>3538</v>
      </c>
      <c r="F124" s="128" t="s">
        <v>463</v>
      </c>
      <c r="G124" s="129" t="s">
        <v>159</v>
      </c>
      <c r="H124" s="130">
        <v>20</v>
      </c>
      <c r="I124" s="131">
        <v>183.73245</v>
      </c>
      <c r="J124" s="132">
        <f t="shared" si="10"/>
        <v>3674.65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3674.65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3674.65</v>
      </c>
      <c r="BL124" s="15" t="s">
        <v>161</v>
      </c>
      <c r="BM124" s="138" t="s">
        <v>3539</v>
      </c>
    </row>
    <row r="125" spans="2:65" s="1" customFormat="1" ht="16.5" customHeight="1">
      <c r="B125" s="125"/>
      <c r="C125" s="126" t="s">
        <v>251</v>
      </c>
      <c r="D125" s="126" t="s">
        <v>156</v>
      </c>
      <c r="E125" s="127" t="s">
        <v>3540</v>
      </c>
      <c r="F125" s="128" t="s">
        <v>466</v>
      </c>
      <c r="G125" s="129" t="s">
        <v>159</v>
      </c>
      <c r="H125" s="130">
        <v>1</v>
      </c>
      <c r="I125" s="131">
        <v>252.0309</v>
      </c>
      <c r="J125" s="132">
        <f t="shared" si="10"/>
        <v>252.03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252.03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252.03</v>
      </c>
      <c r="BL125" s="15" t="s">
        <v>161</v>
      </c>
      <c r="BM125" s="138" t="s">
        <v>3541</v>
      </c>
    </row>
    <row r="126" spans="2:65" s="1" customFormat="1" ht="16.5" customHeight="1">
      <c r="B126" s="125"/>
      <c r="C126" s="126" t="s">
        <v>255</v>
      </c>
      <c r="D126" s="126" t="s">
        <v>156</v>
      </c>
      <c r="E126" s="127" t="s">
        <v>3542</v>
      </c>
      <c r="F126" s="128" t="s">
        <v>469</v>
      </c>
      <c r="G126" s="129" t="s">
        <v>159</v>
      </c>
      <c r="H126" s="130">
        <v>1</v>
      </c>
      <c r="I126" s="131">
        <v>452.11649999999997</v>
      </c>
      <c r="J126" s="132">
        <f t="shared" si="10"/>
        <v>452.12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452.12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452.12</v>
      </c>
      <c r="BL126" s="15" t="s">
        <v>161</v>
      </c>
      <c r="BM126" s="138" t="s">
        <v>3543</v>
      </c>
    </row>
    <row r="127" spans="2:65" s="1" customFormat="1" ht="16.5" customHeight="1">
      <c r="B127" s="125"/>
      <c r="C127" s="126" t="s">
        <v>259</v>
      </c>
      <c r="D127" s="126" t="s">
        <v>156</v>
      </c>
      <c r="E127" s="127" t="s">
        <v>3544</v>
      </c>
      <c r="F127" s="128" t="s">
        <v>472</v>
      </c>
      <c r="G127" s="129" t="s">
        <v>159</v>
      </c>
      <c r="H127" s="130">
        <v>1</v>
      </c>
      <c r="I127" s="131">
        <v>168.34125</v>
      </c>
      <c r="J127" s="132">
        <f t="shared" si="10"/>
        <v>168.34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168.34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168.34</v>
      </c>
      <c r="BL127" s="15" t="s">
        <v>161</v>
      </c>
      <c r="BM127" s="138" t="s">
        <v>3545</v>
      </c>
    </row>
    <row r="128" spans="2:65" s="1" customFormat="1" ht="16.5" customHeight="1">
      <c r="B128" s="125"/>
      <c r="C128" s="126" t="s">
        <v>263</v>
      </c>
      <c r="D128" s="126" t="s">
        <v>156</v>
      </c>
      <c r="E128" s="127" t="s">
        <v>3546</v>
      </c>
      <c r="F128" s="128" t="s">
        <v>3547</v>
      </c>
      <c r="G128" s="129" t="s">
        <v>159</v>
      </c>
      <c r="H128" s="130">
        <v>1</v>
      </c>
      <c r="I128" s="131">
        <v>745.83831299999997</v>
      </c>
      <c r="J128" s="132">
        <f t="shared" si="10"/>
        <v>745.84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745.84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745.84</v>
      </c>
      <c r="BL128" s="15" t="s">
        <v>161</v>
      </c>
      <c r="BM128" s="138" t="s">
        <v>3548</v>
      </c>
    </row>
    <row r="129" spans="2:65" s="1" customFormat="1" ht="16.5" customHeight="1">
      <c r="B129" s="125"/>
      <c r="C129" s="126" t="s">
        <v>267</v>
      </c>
      <c r="D129" s="126" t="s">
        <v>156</v>
      </c>
      <c r="E129" s="127" t="s">
        <v>3549</v>
      </c>
      <c r="F129" s="128" t="s">
        <v>2312</v>
      </c>
      <c r="G129" s="129" t="s">
        <v>159</v>
      </c>
      <c r="H129" s="130">
        <v>1</v>
      </c>
      <c r="I129" s="131">
        <v>1010.8651574999999</v>
      </c>
      <c r="J129" s="132">
        <f t="shared" si="10"/>
        <v>1010.87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1010.87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1010.87</v>
      </c>
      <c r="BL129" s="15" t="s">
        <v>161</v>
      </c>
      <c r="BM129" s="138" t="s">
        <v>3550</v>
      </c>
    </row>
    <row r="130" spans="2:65" s="1" customFormat="1" ht="16.5" customHeight="1">
      <c r="B130" s="125"/>
      <c r="C130" s="126" t="s">
        <v>271</v>
      </c>
      <c r="D130" s="126" t="s">
        <v>156</v>
      </c>
      <c r="E130" s="127" t="s">
        <v>3551</v>
      </c>
      <c r="F130" s="128" t="s">
        <v>1682</v>
      </c>
      <c r="G130" s="129" t="s">
        <v>159</v>
      </c>
      <c r="H130" s="130">
        <v>5</v>
      </c>
      <c r="I130" s="131">
        <v>1401.9459300000001</v>
      </c>
      <c r="J130" s="132">
        <f t="shared" si="10"/>
        <v>7009.73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7009.73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7009.73</v>
      </c>
      <c r="BL130" s="15" t="s">
        <v>161</v>
      </c>
      <c r="BM130" s="138" t="s">
        <v>3552</v>
      </c>
    </row>
    <row r="131" spans="2:65" s="1" customFormat="1" ht="21.75" customHeight="1">
      <c r="B131" s="125"/>
      <c r="C131" s="126" t="s">
        <v>275</v>
      </c>
      <c r="D131" s="126" t="s">
        <v>156</v>
      </c>
      <c r="E131" s="127" t="s">
        <v>3553</v>
      </c>
      <c r="F131" s="128" t="s">
        <v>492</v>
      </c>
      <c r="G131" s="129" t="s">
        <v>159</v>
      </c>
      <c r="H131" s="130">
        <v>2</v>
      </c>
      <c r="I131" s="131">
        <v>1648.7822999999999</v>
      </c>
      <c r="J131" s="132">
        <f t="shared" si="10"/>
        <v>3297.56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3297.56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3297.56</v>
      </c>
      <c r="BL131" s="15" t="s">
        <v>161</v>
      </c>
      <c r="BM131" s="138" t="s">
        <v>3554</v>
      </c>
    </row>
    <row r="132" spans="2:65" s="1" customFormat="1" ht="16.5" customHeight="1">
      <c r="B132" s="125"/>
      <c r="C132" s="126" t="s">
        <v>279</v>
      </c>
      <c r="D132" s="126" t="s">
        <v>156</v>
      </c>
      <c r="E132" s="127" t="s">
        <v>3555</v>
      </c>
      <c r="F132" s="128" t="s">
        <v>2158</v>
      </c>
      <c r="G132" s="129" t="s">
        <v>159</v>
      </c>
      <c r="H132" s="130">
        <v>2</v>
      </c>
      <c r="I132" s="131">
        <v>499.39634249999995</v>
      </c>
      <c r="J132" s="132">
        <f t="shared" si="10"/>
        <v>998.79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998.79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998.79</v>
      </c>
      <c r="BL132" s="15" t="s">
        <v>161</v>
      </c>
      <c r="BM132" s="138" t="s">
        <v>3556</v>
      </c>
    </row>
    <row r="133" spans="2:65" s="1" customFormat="1" ht="16.5" customHeight="1">
      <c r="B133" s="125"/>
      <c r="C133" s="126" t="s">
        <v>283</v>
      </c>
      <c r="D133" s="126" t="s">
        <v>156</v>
      </c>
      <c r="E133" s="127" t="s">
        <v>3557</v>
      </c>
      <c r="F133" s="128" t="s">
        <v>1341</v>
      </c>
      <c r="G133" s="129" t="s">
        <v>159</v>
      </c>
      <c r="H133" s="130">
        <v>2</v>
      </c>
      <c r="I133" s="131">
        <v>743.87593499999991</v>
      </c>
      <c r="J133" s="132">
        <f t="shared" si="10"/>
        <v>1487.75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1487.75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1487.75</v>
      </c>
      <c r="BL133" s="15" t="s">
        <v>161</v>
      </c>
      <c r="BM133" s="138" t="s">
        <v>3558</v>
      </c>
    </row>
    <row r="134" spans="2:65" s="1" customFormat="1" ht="21.75" customHeight="1">
      <c r="B134" s="125"/>
      <c r="C134" s="126" t="s">
        <v>287</v>
      </c>
      <c r="D134" s="126" t="s">
        <v>156</v>
      </c>
      <c r="E134" s="127" t="s">
        <v>3559</v>
      </c>
      <c r="F134" s="128" t="s">
        <v>435</v>
      </c>
      <c r="G134" s="129" t="s">
        <v>159</v>
      </c>
      <c r="H134" s="130">
        <v>1</v>
      </c>
      <c r="I134" s="131">
        <v>2126.332758</v>
      </c>
      <c r="J134" s="132">
        <f t="shared" si="10"/>
        <v>2126.33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2126.33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2126.33</v>
      </c>
      <c r="BL134" s="15" t="s">
        <v>161</v>
      </c>
      <c r="BM134" s="138" t="s">
        <v>3560</v>
      </c>
    </row>
    <row r="135" spans="2:65" s="1" customFormat="1" ht="16.5" customHeight="1">
      <c r="B135" s="125"/>
      <c r="C135" s="126" t="s">
        <v>291</v>
      </c>
      <c r="D135" s="126" t="s">
        <v>156</v>
      </c>
      <c r="E135" s="127" t="s">
        <v>3561</v>
      </c>
      <c r="F135" s="128" t="s">
        <v>529</v>
      </c>
      <c r="G135" s="129" t="s">
        <v>159</v>
      </c>
      <c r="H135" s="130">
        <v>2</v>
      </c>
      <c r="I135" s="131">
        <v>4004.2611674999994</v>
      </c>
      <c r="J135" s="132">
        <f t="shared" si="10"/>
        <v>8008.52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8008.52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8008.52</v>
      </c>
      <c r="BL135" s="15" t="s">
        <v>161</v>
      </c>
      <c r="BM135" s="138" t="s">
        <v>3562</v>
      </c>
    </row>
    <row r="136" spans="2:65" s="1" customFormat="1" ht="16.5" customHeight="1">
      <c r="B136" s="125"/>
      <c r="C136" s="126" t="s">
        <v>295</v>
      </c>
      <c r="D136" s="126" t="s">
        <v>156</v>
      </c>
      <c r="E136" s="127" t="s">
        <v>3563</v>
      </c>
      <c r="F136" s="128" t="s">
        <v>532</v>
      </c>
      <c r="G136" s="129" t="s">
        <v>159</v>
      </c>
      <c r="H136" s="130">
        <v>3</v>
      </c>
      <c r="I136" s="131">
        <v>572.36024999999995</v>
      </c>
      <c r="J136" s="132">
        <f t="shared" si="10"/>
        <v>1717.08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1717.08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1717.08</v>
      </c>
      <c r="BL136" s="15" t="s">
        <v>161</v>
      </c>
      <c r="BM136" s="138" t="s">
        <v>3564</v>
      </c>
    </row>
    <row r="137" spans="2:65" s="1" customFormat="1" ht="16.5" customHeight="1">
      <c r="B137" s="125"/>
      <c r="C137" s="126" t="s">
        <v>299</v>
      </c>
      <c r="D137" s="126" t="s">
        <v>156</v>
      </c>
      <c r="E137" s="127" t="s">
        <v>3565</v>
      </c>
      <c r="F137" s="128" t="s">
        <v>535</v>
      </c>
      <c r="G137" s="129" t="s">
        <v>159</v>
      </c>
      <c r="H137" s="130">
        <v>3</v>
      </c>
      <c r="I137" s="131">
        <v>562.74074999999993</v>
      </c>
      <c r="J137" s="132">
        <f t="shared" si="10"/>
        <v>1688.22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1688.22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1688.22</v>
      </c>
      <c r="BL137" s="15" t="s">
        <v>161</v>
      </c>
      <c r="BM137" s="138" t="s">
        <v>3566</v>
      </c>
    </row>
    <row r="138" spans="2:65" s="1" customFormat="1" ht="16.5" customHeight="1">
      <c r="B138" s="125"/>
      <c r="C138" s="126" t="s">
        <v>305</v>
      </c>
      <c r="D138" s="126" t="s">
        <v>156</v>
      </c>
      <c r="E138" s="127" t="s">
        <v>3567</v>
      </c>
      <c r="F138" s="128" t="s">
        <v>1428</v>
      </c>
      <c r="G138" s="129" t="s">
        <v>159</v>
      </c>
      <c r="H138" s="130">
        <v>1</v>
      </c>
      <c r="I138" s="131">
        <v>1563.611247</v>
      </c>
      <c r="J138" s="132">
        <f t="shared" si="10"/>
        <v>1563.61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14"/>
        <v>1563.61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5" t="s">
        <v>79</v>
      </c>
      <c r="BK138" s="139">
        <f t="shared" si="19"/>
        <v>1563.61</v>
      </c>
      <c r="BL138" s="15" t="s">
        <v>161</v>
      </c>
      <c r="BM138" s="138" t="s">
        <v>653</v>
      </c>
    </row>
    <row r="139" spans="2:65" s="1" customFormat="1" ht="16.5" customHeight="1">
      <c r="B139" s="125"/>
      <c r="C139" s="126" t="s">
        <v>308</v>
      </c>
      <c r="D139" s="126" t="s">
        <v>156</v>
      </c>
      <c r="E139" s="127" t="s">
        <v>3568</v>
      </c>
      <c r="F139" s="128" t="s">
        <v>1430</v>
      </c>
      <c r="G139" s="129" t="s">
        <v>159</v>
      </c>
      <c r="H139" s="130">
        <v>1</v>
      </c>
      <c r="I139" s="131">
        <v>620.65014000000008</v>
      </c>
      <c r="J139" s="132">
        <f t="shared" ref="J139:J170" si="20">ROUND(I139*H139,2)</f>
        <v>620.65</v>
      </c>
      <c r="K139" s="128" t="s">
        <v>3</v>
      </c>
      <c r="L139" s="133"/>
      <c r="M139" s="134" t="s">
        <v>3</v>
      </c>
      <c r="N139" s="135" t="s">
        <v>42</v>
      </c>
      <c r="P139" s="136">
        <f t="shared" ref="P139:P170" si="21">O139*H139</f>
        <v>0</v>
      </c>
      <c r="Q139" s="136">
        <v>0</v>
      </c>
      <c r="R139" s="136">
        <f t="shared" ref="R139:R170" si="22">Q139*H139</f>
        <v>0</v>
      </c>
      <c r="S139" s="136">
        <v>0</v>
      </c>
      <c r="T139" s="137">
        <f t="shared" ref="T139:T170" si="23">S139*H139</f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ref="BE139:BE170" si="24">IF(N139="základní",J139,0)</f>
        <v>620.65</v>
      </c>
      <c r="BF139" s="139">
        <f t="shared" ref="BF139:BF170" si="25">IF(N139="snížená",J139,0)</f>
        <v>0</v>
      </c>
      <c r="BG139" s="139">
        <f t="shared" ref="BG139:BG170" si="26">IF(N139="zákl. přenesená",J139,0)</f>
        <v>0</v>
      </c>
      <c r="BH139" s="139">
        <f t="shared" ref="BH139:BH170" si="27">IF(N139="sníž. přenesená",J139,0)</f>
        <v>0</v>
      </c>
      <c r="BI139" s="139">
        <f t="shared" ref="BI139:BI170" si="28">IF(N139="nulová",J139,0)</f>
        <v>0</v>
      </c>
      <c r="BJ139" s="15" t="s">
        <v>79</v>
      </c>
      <c r="BK139" s="139">
        <f t="shared" ref="BK139:BK170" si="29">ROUND(I139*H139,2)</f>
        <v>620.65</v>
      </c>
      <c r="BL139" s="15" t="s">
        <v>161</v>
      </c>
      <c r="BM139" s="138" t="s">
        <v>656</v>
      </c>
    </row>
    <row r="140" spans="2:65" s="1" customFormat="1" ht="16.5" customHeight="1">
      <c r="B140" s="125"/>
      <c r="C140" s="126" t="s">
        <v>311</v>
      </c>
      <c r="D140" s="126" t="s">
        <v>156</v>
      </c>
      <c r="E140" s="127" t="s">
        <v>3569</v>
      </c>
      <c r="F140" s="128" t="s">
        <v>550</v>
      </c>
      <c r="G140" s="129" t="s">
        <v>159</v>
      </c>
      <c r="H140" s="130">
        <v>4</v>
      </c>
      <c r="I140" s="131">
        <v>1795.1526120000001</v>
      </c>
      <c r="J140" s="132">
        <f t="shared" si="20"/>
        <v>7180.61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7180.61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7180.61</v>
      </c>
      <c r="BL140" s="15" t="s">
        <v>161</v>
      </c>
      <c r="BM140" s="138" t="s">
        <v>667</v>
      </c>
    </row>
    <row r="141" spans="2:65" s="1" customFormat="1" ht="16.5" customHeight="1">
      <c r="B141" s="125"/>
      <c r="C141" s="126" t="s">
        <v>314</v>
      </c>
      <c r="D141" s="126" t="s">
        <v>156</v>
      </c>
      <c r="E141" s="127" t="s">
        <v>3570</v>
      </c>
      <c r="F141" s="128" t="s">
        <v>553</v>
      </c>
      <c r="G141" s="129" t="s">
        <v>159</v>
      </c>
      <c r="H141" s="130">
        <v>2</v>
      </c>
      <c r="I141" s="131">
        <v>575.24609999999996</v>
      </c>
      <c r="J141" s="132">
        <f t="shared" si="20"/>
        <v>1150.49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1150.49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1150.49</v>
      </c>
      <c r="BL141" s="15" t="s">
        <v>161</v>
      </c>
      <c r="BM141" s="138" t="s">
        <v>670</v>
      </c>
    </row>
    <row r="142" spans="2:65" s="1" customFormat="1" ht="16.5" customHeight="1">
      <c r="B142" s="125"/>
      <c r="C142" s="126" t="s">
        <v>317</v>
      </c>
      <c r="D142" s="126" t="s">
        <v>156</v>
      </c>
      <c r="E142" s="127" t="s">
        <v>3571</v>
      </c>
      <c r="F142" s="128" t="s">
        <v>556</v>
      </c>
      <c r="G142" s="129" t="s">
        <v>159</v>
      </c>
      <c r="H142" s="130">
        <v>1</v>
      </c>
      <c r="I142" s="131">
        <v>2873.8641029999999</v>
      </c>
      <c r="J142" s="132">
        <f t="shared" si="20"/>
        <v>2873.86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2873.86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2873.86</v>
      </c>
      <c r="BL142" s="15" t="s">
        <v>161</v>
      </c>
      <c r="BM142" s="138" t="s">
        <v>674</v>
      </c>
    </row>
    <row r="143" spans="2:65" s="1" customFormat="1" ht="16.5" customHeight="1">
      <c r="B143" s="125"/>
      <c r="C143" s="126" t="s">
        <v>320</v>
      </c>
      <c r="D143" s="126" t="s">
        <v>156</v>
      </c>
      <c r="E143" s="127" t="s">
        <v>3572</v>
      </c>
      <c r="F143" s="128" t="s">
        <v>562</v>
      </c>
      <c r="G143" s="129" t="s">
        <v>159</v>
      </c>
      <c r="H143" s="130">
        <v>5</v>
      </c>
      <c r="I143" s="131">
        <v>961.94999999999993</v>
      </c>
      <c r="J143" s="132">
        <f t="shared" si="20"/>
        <v>4809.75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4809.75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4809.75</v>
      </c>
      <c r="BL143" s="15" t="s">
        <v>161</v>
      </c>
      <c r="BM143" s="138" t="s">
        <v>677</v>
      </c>
    </row>
    <row r="144" spans="2:65" s="1" customFormat="1" ht="16.5" customHeight="1">
      <c r="B144" s="125"/>
      <c r="C144" s="126" t="s">
        <v>326</v>
      </c>
      <c r="D144" s="126" t="s">
        <v>156</v>
      </c>
      <c r="E144" s="127" t="s">
        <v>3573</v>
      </c>
      <c r="F144" s="128" t="s">
        <v>564</v>
      </c>
      <c r="G144" s="129" t="s">
        <v>159</v>
      </c>
      <c r="H144" s="130">
        <v>3</v>
      </c>
      <c r="I144" s="131">
        <v>240.48749999999998</v>
      </c>
      <c r="J144" s="132">
        <f t="shared" si="20"/>
        <v>721.46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721.46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721.46</v>
      </c>
      <c r="BL144" s="15" t="s">
        <v>161</v>
      </c>
      <c r="BM144" s="138" t="s">
        <v>681</v>
      </c>
    </row>
    <row r="145" spans="2:65" s="1" customFormat="1" ht="16.5" customHeight="1">
      <c r="B145" s="125"/>
      <c r="C145" s="126" t="s">
        <v>323</v>
      </c>
      <c r="D145" s="126" t="s">
        <v>156</v>
      </c>
      <c r="E145" s="127" t="s">
        <v>3574</v>
      </c>
      <c r="F145" s="128" t="s">
        <v>566</v>
      </c>
      <c r="G145" s="129" t="s">
        <v>159</v>
      </c>
      <c r="H145" s="130">
        <v>20</v>
      </c>
      <c r="I145" s="131">
        <v>115.222371</v>
      </c>
      <c r="J145" s="132">
        <f t="shared" si="20"/>
        <v>2304.4499999999998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2304.4499999999998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2304.4499999999998</v>
      </c>
      <c r="BL145" s="15" t="s">
        <v>161</v>
      </c>
      <c r="BM145" s="138" t="s">
        <v>684</v>
      </c>
    </row>
    <row r="146" spans="2:65" s="1" customFormat="1" ht="16.5" customHeight="1">
      <c r="B146" s="125"/>
      <c r="C146" s="126" t="s">
        <v>334</v>
      </c>
      <c r="D146" s="126" t="s">
        <v>156</v>
      </c>
      <c r="E146" s="127" t="s">
        <v>3575</v>
      </c>
      <c r="F146" s="128" t="s">
        <v>568</v>
      </c>
      <c r="G146" s="129" t="s">
        <v>159</v>
      </c>
      <c r="H146" s="130">
        <v>20</v>
      </c>
      <c r="I146" s="131">
        <v>2.4914504999999996</v>
      </c>
      <c r="J146" s="132">
        <f t="shared" si="20"/>
        <v>49.83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49.83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49.83</v>
      </c>
      <c r="BL146" s="15" t="s">
        <v>161</v>
      </c>
      <c r="BM146" s="138" t="s">
        <v>688</v>
      </c>
    </row>
    <row r="147" spans="2:65" s="1" customFormat="1" ht="16.5" customHeight="1">
      <c r="B147" s="125"/>
      <c r="C147" s="126" t="s">
        <v>338</v>
      </c>
      <c r="D147" s="126" t="s">
        <v>156</v>
      </c>
      <c r="E147" s="127" t="s">
        <v>3576</v>
      </c>
      <c r="F147" s="128" t="s">
        <v>570</v>
      </c>
      <c r="G147" s="129" t="s">
        <v>159</v>
      </c>
      <c r="H147" s="130">
        <v>4</v>
      </c>
      <c r="I147" s="131">
        <v>600.88206749999995</v>
      </c>
      <c r="J147" s="132">
        <f t="shared" si="20"/>
        <v>2403.5300000000002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2403.5300000000002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2403.5300000000002</v>
      </c>
      <c r="BL147" s="15" t="s">
        <v>161</v>
      </c>
      <c r="BM147" s="138" t="s">
        <v>690</v>
      </c>
    </row>
    <row r="148" spans="2:65" s="1" customFormat="1" ht="16.5" customHeight="1">
      <c r="B148" s="125"/>
      <c r="C148" s="126" t="s">
        <v>343</v>
      </c>
      <c r="D148" s="126" t="s">
        <v>156</v>
      </c>
      <c r="E148" s="127" t="s">
        <v>3577</v>
      </c>
      <c r="F148" s="128" t="s">
        <v>572</v>
      </c>
      <c r="G148" s="129" t="s">
        <v>159</v>
      </c>
      <c r="H148" s="130">
        <v>4</v>
      </c>
      <c r="I148" s="131">
        <v>3843.8079074999996</v>
      </c>
      <c r="J148" s="132">
        <f t="shared" si="20"/>
        <v>15375.23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15375.23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15375.23</v>
      </c>
      <c r="BL148" s="15" t="s">
        <v>161</v>
      </c>
      <c r="BM148" s="138" t="s">
        <v>695</v>
      </c>
    </row>
    <row r="149" spans="2:65" s="1" customFormat="1" ht="16.5" customHeight="1">
      <c r="B149" s="125"/>
      <c r="C149" s="126" t="s">
        <v>349</v>
      </c>
      <c r="D149" s="126" t="s">
        <v>156</v>
      </c>
      <c r="E149" s="127" t="s">
        <v>3578</v>
      </c>
      <c r="F149" s="128" t="s">
        <v>574</v>
      </c>
      <c r="G149" s="129" t="s">
        <v>159</v>
      </c>
      <c r="H149" s="130">
        <v>8</v>
      </c>
      <c r="I149" s="131">
        <v>907.11884999999995</v>
      </c>
      <c r="J149" s="132">
        <f t="shared" si="20"/>
        <v>7256.95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7256.95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7256.95</v>
      </c>
      <c r="BL149" s="15" t="s">
        <v>161</v>
      </c>
      <c r="BM149" s="138" t="s">
        <v>697</v>
      </c>
    </row>
    <row r="150" spans="2:65" s="1" customFormat="1" ht="24.2" customHeight="1">
      <c r="B150" s="125"/>
      <c r="C150" s="126" t="s">
        <v>353</v>
      </c>
      <c r="D150" s="126" t="s">
        <v>156</v>
      </c>
      <c r="E150" s="127" t="s">
        <v>3579</v>
      </c>
      <c r="F150" s="128" t="s">
        <v>577</v>
      </c>
      <c r="G150" s="129" t="s">
        <v>159</v>
      </c>
      <c r="H150" s="130">
        <v>1</v>
      </c>
      <c r="I150" s="131">
        <v>5577.3860999999997</v>
      </c>
      <c r="J150" s="132">
        <f t="shared" si="20"/>
        <v>5577.39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5577.39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5577.39</v>
      </c>
      <c r="BL150" s="15" t="s">
        <v>161</v>
      </c>
      <c r="BM150" s="138" t="s">
        <v>700</v>
      </c>
    </row>
    <row r="151" spans="2:65" s="1" customFormat="1" ht="16.5" customHeight="1">
      <c r="B151" s="125"/>
      <c r="C151" s="126" t="s">
        <v>357</v>
      </c>
      <c r="D151" s="126" t="s">
        <v>156</v>
      </c>
      <c r="E151" s="127" t="s">
        <v>3580</v>
      </c>
      <c r="F151" s="128" t="s">
        <v>3581</v>
      </c>
      <c r="G151" s="129" t="s">
        <v>159</v>
      </c>
      <c r="H151" s="130">
        <v>1</v>
      </c>
      <c r="I151" s="131">
        <v>2078.1102044999998</v>
      </c>
      <c r="J151" s="132">
        <f t="shared" si="20"/>
        <v>2078.11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2078.11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2078.11</v>
      </c>
      <c r="BL151" s="15" t="s">
        <v>161</v>
      </c>
      <c r="BM151" s="138" t="s">
        <v>705</v>
      </c>
    </row>
    <row r="152" spans="2:65" s="1" customFormat="1" ht="16.5" customHeight="1">
      <c r="B152" s="125"/>
      <c r="C152" s="126" t="s">
        <v>362</v>
      </c>
      <c r="D152" s="126" t="s">
        <v>156</v>
      </c>
      <c r="E152" s="127" t="s">
        <v>3582</v>
      </c>
      <c r="F152" s="128" t="s">
        <v>584</v>
      </c>
      <c r="G152" s="129" t="s">
        <v>159</v>
      </c>
      <c r="H152" s="130">
        <v>1</v>
      </c>
      <c r="I152" s="131">
        <v>1137.98685</v>
      </c>
      <c r="J152" s="132">
        <f t="shared" si="20"/>
        <v>1137.99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1137.99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1137.99</v>
      </c>
      <c r="BL152" s="15" t="s">
        <v>161</v>
      </c>
      <c r="BM152" s="138" t="s">
        <v>707</v>
      </c>
    </row>
    <row r="153" spans="2:65" s="1" customFormat="1" ht="16.5" customHeight="1">
      <c r="B153" s="125"/>
      <c r="C153" s="126" t="s">
        <v>366</v>
      </c>
      <c r="D153" s="126" t="s">
        <v>156</v>
      </c>
      <c r="E153" s="127" t="s">
        <v>3583</v>
      </c>
      <c r="F153" s="128" t="s">
        <v>588</v>
      </c>
      <c r="G153" s="129" t="s">
        <v>159</v>
      </c>
      <c r="H153" s="130">
        <v>47</v>
      </c>
      <c r="I153" s="131">
        <v>237.92871299999999</v>
      </c>
      <c r="J153" s="132">
        <f t="shared" si="20"/>
        <v>11182.65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11182.65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11182.65</v>
      </c>
      <c r="BL153" s="15" t="s">
        <v>161</v>
      </c>
      <c r="BM153" s="138" t="s">
        <v>710</v>
      </c>
    </row>
    <row r="154" spans="2:65" s="1" customFormat="1" ht="16.5" customHeight="1">
      <c r="B154" s="125"/>
      <c r="C154" s="126" t="s">
        <v>370</v>
      </c>
      <c r="D154" s="126" t="s">
        <v>156</v>
      </c>
      <c r="E154" s="127" t="s">
        <v>3584</v>
      </c>
      <c r="F154" s="128" t="s">
        <v>595</v>
      </c>
      <c r="G154" s="129" t="s">
        <v>159</v>
      </c>
      <c r="H154" s="130">
        <v>2</v>
      </c>
      <c r="I154" s="131">
        <v>823.57349249999993</v>
      </c>
      <c r="J154" s="132">
        <f t="shared" si="20"/>
        <v>1647.15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1647.15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1647.15</v>
      </c>
      <c r="BL154" s="15" t="s">
        <v>161</v>
      </c>
      <c r="BM154" s="138" t="s">
        <v>1145</v>
      </c>
    </row>
    <row r="155" spans="2:65" s="1" customFormat="1" ht="16.5" customHeight="1">
      <c r="B155" s="125"/>
      <c r="C155" s="126" t="s">
        <v>374</v>
      </c>
      <c r="D155" s="126" t="s">
        <v>156</v>
      </c>
      <c r="E155" s="127" t="s">
        <v>3585</v>
      </c>
      <c r="F155" s="128" t="s">
        <v>598</v>
      </c>
      <c r="G155" s="129" t="s">
        <v>159</v>
      </c>
      <c r="H155" s="130">
        <v>7</v>
      </c>
      <c r="I155" s="131">
        <v>226.44302999999999</v>
      </c>
      <c r="J155" s="132">
        <f t="shared" si="20"/>
        <v>1585.1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1585.1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1585.1</v>
      </c>
      <c r="BL155" s="15" t="s">
        <v>161</v>
      </c>
      <c r="BM155" s="138" t="s">
        <v>1147</v>
      </c>
    </row>
    <row r="156" spans="2:65" s="1" customFormat="1" ht="16.5" customHeight="1">
      <c r="B156" s="125"/>
      <c r="C156" s="126" t="s">
        <v>378</v>
      </c>
      <c r="D156" s="126" t="s">
        <v>156</v>
      </c>
      <c r="E156" s="127" t="s">
        <v>3586</v>
      </c>
      <c r="F156" s="128" t="s">
        <v>3587</v>
      </c>
      <c r="G156" s="129" t="s">
        <v>159</v>
      </c>
      <c r="H156" s="130">
        <v>5</v>
      </c>
      <c r="I156" s="131">
        <v>336.6825</v>
      </c>
      <c r="J156" s="132">
        <f t="shared" si="20"/>
        <v>1683.41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1683.41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1683.41</v>
      </c>
      <c r="BL156" s="15" t="s">
        <v>161</v>
      </c>
      <c r="BM156" s="138" t="s">
        <v>1149</v>
      </c>
    </row>
    <row r="157" spans="2:65" s="1" customFormat="1" ht="16.5" customHeight="1">
      <c r="B157" s="125"/>
      <c r="C157" s="126" t="s">
        <v>382</v>
      </c>
      <c r="D157" s="126" t="s">
        <v>156</v>
      </c>
      <c r="E157" s="127" t="s">
        <v>3588</v>
      </c>
      <c r="F157" s="128" t="s">
        <v>601</v>
      </c>
      <c r="G157" s="129" t="s">
        <v>159</v>
      </c>
      <c r="H157" s="130">
        <v>6</v>
      </c>
      <c r="I157" s="131">
        <v>212.59094999999999</v>
      </c>
      <c r="J157" s="132">
        <f t="shared" si="20"/>
        <v>1275.55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1275.55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1275.55</v>
      </c>
      <c r="BL157" s="15" t="s">
        <v>161</v>
      </c>
      <c r="BM157" s="138" t="s">
        <v>1151</v>
      </c>
    </row>
    <row r="158" spans="2:65" s="1" customFormat="1" ht="16.5" customHeight="1">
      <c r="B158" s="125"/>
      <c r="C158" s="126" t="s">
        <v>386</v>
      </c>
      <c r="D158" s="126" t="s">
        <v>156</v>
      </c>
      <c r="E158" s="127" t="s">
        <v>3589</v>
      </c>
      <c r="F158" s="128" t="s">
        <v>604</v>
      </c>
      <c r="G158" s="129" t="s">
        <v>159</v>
      </c>
      <c r="H158" s="130">
        <v>7</v>
      </c>
      <c r="I158" s="131">
        <v>82.400636999999989</v>
      </c>
      <c r="J158" s="132">
        <f t="shared" si="20"/>
        <v>576.79999999999995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576.79999999999995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576.79999999999995</v>
      </c>
      <c r="BL158" s="15" t="s">
        <v>161</v>
      </c>
      <c r="BM158" s="138" t="s">
        <v>1479</v>
      </c>
    </row>
    <row r="159" spans="2:65" s="1" customFormat="1" ht="16.5" customHeight="1">
      <c r="B159" s="125"/>
      <c r="C159" s="126" t="s">
        <v>328</v>
      </c>
      <c r="D159" s="126" t="s">
        <v>156</v>
      </c>
      <c r="E159" s="127" t="s">
        <v>3590</v>
      </c>
      <c r="F159" s="128" t="s">
        <v>608</v>
      </c>
      <c r="G159" s="129" t="s">
        <v>159</v>
      </c>
      <c r="H159" s="130">
        <v>5</v>
      </c>
      <c r="I159" s="131">
        <v>82.400636999999989</v>
      </c>
      <c r="J159" s="132">
        <f t="shared" si="20"/>
        <v>412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412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412</v>
      </c>
      <c r="BL159" s="15" t="s">
        <v>161</v>
      </c>
      <c r="BM159" s="138" t="s">
        <v>1481</v>
      </c>
    </row>
    <row r="160" spans="2:65" s="1" customFormat="1" ht="16.5" customHeight="1">
      <c r="B160" s="125"/>
      <c r="C160" s="126" t="s">
        <v>393</v>
      </c>
      <c r="D160" s="126" t="s">
        <v>156</v>
      </c>
      <c r="E160" s="127" t="s">
        <v>3591</v>
      </c>
      <c r="F160" s="128" t="s">
        <v>611</v>
      </c>
      <c r="G160" s="129" t="s">
        <v>159</v>
      </c>
      <c r="H160" s="130">
        <v>2</v>
      </c>
      <c r="I160" s="131">
        <v>82.400636999999989</v>
      </c>
      <c r="J160" s="132">
        <f t="shared" si="20"/>
        <v>164.8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164.8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164.8</v>
      </c>
      <c r="BL160" s="15" t="s">
        <v>161</v>
      </c>
      <c r="BM160" s="138" t="s">
        <v>1774</v>
      </c>
    </row>
    <row r="161" spans="2:65" s="1" customFormat="1" ht="16.5" customHeight="1">
      <c r="B161" s="125"/>
      <c r="C161" s="126" t="s">
        <v>333</v>
      </c>
      <c r="D161" s="126" t="s">
        <v>156</v>
      </c>
      <c r="E161" s="127" t="s">
        <v>3592</v>
      </c>
      <c r="F161" s="128" t="s">
        <v>614</v>
      </c>
      <c r="G161" s="129" t="s">
        <v>159</v>
      </c>
      <c r="H161" s="130">
        <v>4</v>
      </c>
      <c r="I161" s="131">
        <v>284.35242</v>
      </c>
      <c r="J161" s="132">
        <f t="shared" si="20"/>
        <v>1137.4100000000001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1137.4100000000001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1137.4100000000001</v>
      </c>
      <c r="BL161" s="15" t="s">
        <v>161</v>
      </c>
      <c r="BM161" s="138" t="s">
        <v>2392</v>
      </c>
    </row>
    <row r="162" spans="2:65" s="1" customFormat="1" ht="16.5" customHeight="1">
      <c r="B162" s="125"/>
      <c r="C162" s="126" t="s">
        <v>579</v>
      </c>
      <c r="D162" s="126" t="s">
        <v>156</v>
      </c>
      <c r="E162" s="127" t="s">
        <v>3593</v>
      </c>
      <c r="F162" s="128" t="s">
        <v>618</v>
      </c>
      <c r="G162" s="129" t="s">
        <v>159</v>
      </c>
      <c r="H162" s="130">
        <v>25</v>
      </c>
      <c r="I162" s="131">
        <v>34.245420000000003</v>
      </c>
      <c r="J162" s="132">
        <f t="shared" si="20"/>
        <v>856.14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856.14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856.14</v>
      </c>
      <c r="BL162" s="15" t="s">
        <v>161</v>
      </c>
      <c r="BM162" s="138" t="s">
        <v>1776</v>
      </c>
    </row>
    <row r="163" spans="2:65" s="1" customFormat="1" ht="16.5" customHeight="1">
      <c r="B163" s="125"/>
      <c r="C163" s="126" t="s">
        <v>337</v>
      </c>
      <c r="D163" s="126" t="s">
        <v>156</v>
      </c>
      <c r="E163" s="127" t="s">
        <v>3594</v>
      </c>
      <c r="F163" s="128" t="s">
        <v>2773</v>
      </c>
      <c r="G163" s="129" t="s">
        <v>159</v>
      </c>
      <c r="H163" s="130">
        <v>7</v>
      </c>
      <c r="I163" s="131">
        <v>86.335012499999991</v>
      </c>
      <c r="J163" s="132">
        <f t="shared" si="20"/>
        <v>604.35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604.35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604.35</v>
      </c>
      <c r="BL163" s="15" t="s">
        <v>161</v>
      </c>
      <c r="BM163" s="138" t="s">
        <v>1778</v>
      </c>
    </row>
    <row r="164" spans="2:65" s="1" customFormat="1" ht="16.5" customHeight="1">
      <c r="B164" s="125"/>
      <c r="C164" s="126" t="s">
        <v>586</v>
      </c>
      <c r="D164" s="126" t="s">
        <v>156</v>
      </c>
      <c r="E164" s="127" t="s">
        <v>3595</v>
      </c>
      <c r="F164" s="128" t="s">
        <v>622</v>
      </c>
      <c r="G164" s="129" t="s">
        <v>159</v>
      </c>
      <c r="H164" s="130">
        <v>6</v>
      </c>
      <c r="I164" s="131">
        <v>86.671694999999985</v>
      </c>
      <c r="J164" s="132">
        <f t="shared" si="20"/>
        <v>520.03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24"/>
        <v>520.03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5" t="s">
        <v>79</v>
      </c>
      <c r="BK164" s="139">
        <f t="shared" si="29"/>
        <v>520.03</v>
      </c>
      <c r="BL164" s="15" t="s">
        <v>161</v>
      </c>
      <c r="BM164" s="138" t="s">
        <v>1780</v>
      </c>
    </row>
    <row r="165" spans="2:65" s="1" customFormat="1" ht="16.5" customHeight="1">
      <c r="B165" s="125"/>
      <c r="C165" s="126" t="s">
        <v>340</v>
      </c>
      <c r="D165" s="126" t="s">
        <v>156</v>
      </c>
      <c r="E165" s="127" t="s">
        <v>3596</v>
      </c>
      <c r="F165" s="128" t="s">
        <v>626</v>
      </c>
      <c r="G165" s="129" t="s">
        <v>159</v>
      </c>
      <c r="H165" s="130">
        <v>10</v>
      </c>
      <c r="I165" s="131">
        <v>149.10225</v>
      </c>
      <c r="J165" s="132">
        <f t="shared" si="20"/>
        <v>1491.02</v>
      </c>
      <c r="K165" s="128" t="s">
        <v>3</v>
      </c>
      <c r="L165" s="133"/>
      <c r="M165" s="134" t="s">
        <v>3</v>
      </c>
      <c r="N165" s="135" t="s">
        <v>42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si="24"/>
        <v>1491.02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5" t="s">
        <v>79</v>
      </c>
      <c r="BK165" s="139">
        <f t="shared" si="29"/>
        <v>1491.02</v>
      </c>
      <c r="BL165" s="15" t="s">
        <v>161</v>
      </c>
      <c r="BM165" s="138" t="s">
        <v>773</v>
      </c>
    </row>
    <row r="166" spans="2:65" s="1" customFormat="1" ht="16.5" customHeight="1">
      <c r="B166" s="125"/>
      <c r="C166" s="126" t="s">
        <v>593</v>
      </c>
      <c r="D166" s="126" t="s">
        <v>156</v>
      </c>
      <c r="E166" s="127" t="s">
        <v>3597</v>
      </c>
      <c r="F166" s="128" t="s">
        <v>630</v>
      </c>
      <c r="G166" s="129" t="s">
        <v>159</v>
      </c>
      <c r="H166" s="130">
        <v>8</v>
      </c>
      <c r="I166" s="131">
        <v>211.917585</v>
      </c>
      <c r="J166" s="132">
        <f t="shared" si="20"/>
        <v>1695.34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24"/>
        <v>1695.34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5" t="s">
        <v>79</v>
      </c>
      <c r="BK166" s="139">
        <f t="shared" si="29"/>
        <v>1695.34</v>
      </c>
      <c r="BL166" s="15" t="s">
        <v>161</v>
      </c>
      <c r="BM166" s="138" t="s">
        <v>779</v>
      </c>
    </row>
    <row r="167" spans="2:65" s="1" customFormat="1" ht="16.5" customHeight="1">
      <c r="B167" s="125"/>
      <c r="C167" s="126" t="s">
        <v>596</v>
      </c>
      <c r="D167" s="126" t="s">
        <v>156</v>
      </c>
      <c r="E167" s="127" t="s">
        <v>3598</v>
      </c>
      <c r="F167" s="128" t="s">
        <v>637</v>
      </c>
      <c r="G167" s="129" t="s">
        <v>159</v>
      </c>
      <c r="H167" s="130">
        <v>18</v>
      </c>
      <c r="I167" s="131">
        <v>206.33827499999998</v>
      </c>
      <c r="J167" s="132">
        <f t="shared" si="20"/>
        <v>3714.09</v>
      </c>
      <c r="K167" s="128" t="s">
        <v>3</v>
      </c>
      <c r="L167" s="133"/>
      <c r="M167" s="134" t="s">
        <v>3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si="24"/>
        <v>3714.09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5" t="s">
        <v>79</v>
      </c>
      <c r="BK167" s="139">
        <f t="shared" si="29"/>
        <v>3714.09</v>
      </c>
      <c r="BL167" s="15" t="s">
        <v>161</v>
      </c>
      <c r="BM167" s="138" t="s">
        <v>1786</v>
      </c>
    </row>
    <row r="168" spans="2:65" s="1" customFormat="1" ht="16.5" customHeight="1">
      <c r="B168" s="125"/>
      <c r="C168" s="126" t="s">
        <v>599</v>
      </c>
      <c r="D168" s="126" t="s">
        <v>156</v>
      </c>
      <c r="E168" s="127" t="s">
        <v>3599</v>
      </c>
      <c r="F168" s="128" t="s">
        <v>641</v>
      </c>
      <c r="G168" s="129" t="s">
        <v>159</v>
      </c>
      <c r="H168" s="130">
        <v>18</v>
      </c>
      <c r="I168" s="131">
        <v>14.852507999999998</v>
      </c>
      <c r="J168" s="132">
        <f t="shared" si="20"/>
        <v>267.35000000000002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21"/>
        <v>0</v>
      </c>
      <c r="Q168" s="136">
        <v>0</v>
      </c>
      <c r="R168" s="136">
        <f t="shared" si="22"/>
        <v>0</v>
      </c>
      <c r="S168" s="136">
        <v>0</v>
      </c>
      <c r="T168" s="137">
        <f t="shared" si="2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24"/>
        <v>267.35000000000002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5" t="s">
        <v>79</v>
      </c>
      <c r="BK168" s="139">
        <f t="shared" si="29"/>
        <v>267.35000000000002</v>
      </c>
      <c r="BL168" s="15" t="s">
        <v>161</v>
      </c>
      <c r="BM168" s="138" t="s">
        <v>1186</v>
      </c>
    </row>
    <row r="169" spans="2:65" s="1" customFormat="1" ht="16.5" customHeight="1">
      <c r="B169" s="125"/>
      <c r="C169" s="126" t="s">
        <v>602</v>
      </c>
      <c r="D169" s="126" t="s">
        <v>156</v>
      </c>
      <c r="E169" s="127" t="s">
        <v>3600</v>
      </c>
      <c r="F169" s="128" t="s">
        <v>1116</v>
      </c>
      <c r="G169" s="129" t="s">
        <v>159</v>
      </c>
      <c r="H169" s="130">
        <v>2</v>
      </c>
      <c r="I169" s="131">
        <v>261.94860449999999</v>
      </c>
      <c r="J169" s="132">
        <f t="shared" si="20"/>
        <v>523.9</v>
      </c>
      <c r="K169" s="128" t="s">
        <v>3</v>
      </c>
      <c r="L169" s="133"/>
      <c r="M169" s="134" t="s">
        <v>3</v>
      </c>
      <c r="N169" s="135" t="s">
        <v>42</v>
      </c>
      <c r="P169" s="136">
        <f t="shared" si="21"/>
        <v>0</v>
      </c>
      <c r="Q169" s="136">
        <v>0</v>
      </c>
      <c r="R169" s="136">
        <f t="shared" si="22"/>
        <v>0</v>
      </c>
      <c r="S169" s="136">
        <v>0</v>
      </c>
      <c r="T169" s="137">
        <f t="shared" si="23"/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si="24"/>
        <v>523.9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5" t="s">
        <v>79</v>
      </c>
      <c r="BK169" s="139">
        <f t="shared" si="29"/>
        <v>523.9</v>
      </c>
      <c r="BL169" s="15" t="s">
        <v>161</v>
      </c>
      <c r="BM169" s="138" t="s">
        <v>2205</v>
      </c>
    </row>
    <row r="170" spans="2:65" s="1" customFormat="1" ht="16.5" customHeight="1">
      <c r="B170" s="125"/>
      <c r="C170" s="126" t="s">
        <v>606</v>
      </c>
      <c r="D170" s="126" t="s">
        <v>156</v>
      </c>
      <c r="E170" s="127" t="s">
        <v>3601</v>
      </c>
      <c r="F170" s="128" t="s">
        <v>3602</v>
      </c>
      <c r="G170" s="129" t="s">
        <v>159</v>
      </c>
      <c r="H170" s="130">
        <v>1</v>
      </c>
      <c r="I170" s="131">
        <v>543.68452050000008</v>
      </c>
      <c r="J170" s="132">
        <f t="shared" si="20"/>
        <v>543.67999999999995</v>
      </c>
      <c r="K170" s="128" t="s">
        <v>3</v>
      </c>
      <c r="L170" s="133"/>
      <c r="M170" s="134" t="s">
        <v>3</v>
      </c>
      <c r="N170" s="135" t="s">
        <v>42</v>
      </c>
      <c r="P170" s="136">
        <f t="shared" si="21"/>
        <v>0</v>
      </c>
      <c r="Q170" s="136">
        <v>0</v>
      </c>
      <c r="R170" s="136">
        <f t="shared" si="22"/>
        <v>0</v>
      </c>
      <c r="S170" s="136">
        <v>0</v>
      </c>
      <c r="T170" s="137">
        <f t="shared" si="23"/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si="24"/>
        <v>543.67999999999995</v>
      </c>
      <c r="BF170" s="139">
        <f t="shared" si="25"/>
        <v>0</v>
      </c>
      <c r="BG170" s="139">
        <f t="shared" si="26"/>
        <v>0</v>
      </c>
      <c r="BH170" s="139">
        <f t="shared" si="27"/>
        <v>0</v>
      </c>
      <c r="BI170" s="139">
        <f t="shared" si="28"/>
        <v>0</v>
      </c>
      <c r="BJ170" s="15" t="s">
        <v>79</v>
      </c>
      <c r="BK170" s="139">
        <f t="shared" si="29"/>
        <v>543.67999999999995</v>
      </c>
      <c r="BL170" s="15" t="s">
        <v>161</v>
      </c>
      <c r="BM170" s="138" t="s">
        <v>2214</v>
      </c>
    </row>
    <row r="171" spans="2:65" s="1" customFormat="1" ht="16.5" customHeight="1">
      <c r="B171" s="125"/>
      <c r="C171" s="126" t="s">
        <v>609</v>
      </c>
      <c r="D171" s="126" t="s">
        <v>156</v>
      </c>
      <c r="E171" s="127" t="s">
        <v>3603</v>
      </c>
      <c r="F171" s="128" t="s">
        <v>3604</v>
      </c>
      <c r="G171" s="129" t="s">
        <v>159</v>
      </c>
      <c r="H171" s="130">
        <v>3</v>
      </c>
      <c r="I171" s="131">
        <v>579.09389999999996</v>
      </c>
      <c r="J171" s="132">
        <f t="shared" ref="J171:J182" si="30">ROUND(I171*H171,2)</f>
        <v>1737.28</v>
      </c>
      <c r="K171" s="128" t="s">
        <v>3</v>
      </c>
      <c r="L171" s="133"/>
      <c r="M171" s="134" t="s">
        <v>3</v>
      </c>
      <c r="N171" s="135" t="s">
        <v>42</v>
      </c>
      <c r="P171" s="136">
        <f t="shared" ref="P171:P182" si="31">O171*H171</f>
        <v>0</v>
      </c>
      <c r="Q171" s="136">
        <v>0</v>
      </c>
      <c r="R171" s="136">
        <f t="shared" ref="R171:R182" si="32">Q171*H171</f>
        <v>0</v>
      </c>
      <c r="S171" s="136">
        <v>0</v>
      </c>
      <c r="T171" s="137">
        <f t="shared" ref="T171:T182" si="33">S171*H171</f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ref="BE171:BE182" si="34">IF(N171="základní",J171,0)</f>
        <v>1737.28</v>
      </c>
      <c r="BF171" s="139">
        <f t="shared" ref="BF171:BF182" si="35">IF(N171="snížená",J171,0)</f>
        <v>0</v>
      </c>
      <c r="BG171" s="139">
        <f t="shared" ref="BG171:BG182" si="36">IF(N171="zákl. přenesená",J171,0)</f>
        <v>0</v>
      </c>
      <c r="BH171" s="139">
        <f t="shared" ref="BH171:BH182" si="37">IF(N171="sníž. přenesená",J171,0)</f>
        <v>0</v>
      </c>
      <c r="BI171" s="139">
        <f t="shared" ref="BI171:BI182" si="38">IF(N171="nulová",J171,0)</f>
        <v>0</v>
      </c>
      <c r="BJ171" s="15" t="s">
        <v>79</v>
      </c>
      <c r="BK171" s="139">
        <f t="shared" ref="BK171:BK182" si="39">ROUND(I171*H171,2)</f>
        <v>1737.28</v>
      </c>
      <c r="BL171" s="15" t="s">
        <v>161</v>
      </c>
      <c r="BM171" s="138" t="s">
        <v>3605</v>
      </c>
    </row>
    <row r="172" spans="2:65" s="1" customFormat="1" ht="16.5" customHeight="1">
      <c r="B172" s="125"/>
      <c r="C172" s="126" t="s">
        <v>612</v>
      </c>
      <c r="D172" s="126" t="s">
        <v>156</v>
      </c>
      <c r="E172" s="127" t="s">
        <v>3606</v>
      </c>
      <c r="F172" s="128" t="s">
        <v>3607</v>
      </c>
      <c r="G172" s="129" t="s">
        <v>159</v>
      </c>
      <c r="H172" s="130">
        <v>1</v>
      </c>
      <c r="I172" s="131">
        <v>579.09389999999996</v>
      </c>
      <c r="J172" s="132">
        <f t="shared" si="30"/>
        <v>579.09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34"/>
        <v>579.09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5" t="s">
        <v>79</v>
      </c>
      <c r="BK172" s="139">
        <f t="shared" si="39"/>
        <v>579.09</v>
      </c>
      <c r="BL172" s="15" t="s">
        <v>161</v>
      </c>
      <c r="BM172" s="138" t="s">
        <v>3608</v>
      </c>
    </row>
    <row r="173" spans="2:65" s="1" customFormat="1" ht="16.5" customHeight="1">
      <c r="B173" s="125"/>
      <c r="C173" s="126" t="s">
        <v>616</v>
      </c>
      <c r="D173" s="126" t="s">
        <v>156</v>
      </c>
      <c r="E173" s="127" t="s">
        <v>3609</v>
      </c>
      <c r="F173" s="128" t="s">
        <v>2029</v>
      </c>
      <c r="G173" s="129" t="s">
        <v>159</v>
      </c>
      <c r="H173" s="130">
        <v>12</v>
      </c>
      <c r="I173" s="131">
        <v>24.472007999999999</v>
      </c>
      <c r="J173" s="132">
        <f t="shared" si="30"/>
        <v>293.66000000000003</v>
      </c>
      <c r="K173" s="128" t="s">
        <v>3</v>
      </c>
      <c r="L173" s="133"/>
      <c r="M173" s="134" t="s">
        <v>3</v>
      </c>
      <c r="N173" s="135" t="s">
        <v>42</v>
      </c>
      <c r="P173" s="136">
        <f t="shared" si="31"/>
        <v>0</v>
      </c>
      <c r="Q173" s="136">
        <v>0</v>
      </c>
      <c r="R173" s="136">
        <f t="shared" si="32"/>
        <v>0</v>
      </c>
      <c r="S173" s="136">
        <v>0</v>
      </c>
      <c r="T173" s="137">
        <f t="shared" si="33"/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si="34"/>
        <v>293.66000000000003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5" t="s">
        <v>79</v>
      </c>
      <c r="BK173" s="139">
        <f t="shared" si="39"/>
        <v>293.66000000000003</v>
      </c>
      <c r="BL173" s="15" t="s">
        <v>161</v>
      </c>
      <c r="BM173" s="138" t="s">
        <v>2227</v>
      </c>
    </row>
    <row r="174" spans="2:65" s="1" customFormat="1" ht="16.5" customHeight="1">
      <c r="B174" s="125"/>
      <c r="C174" s="126" t="s">
        <v>620</v>
      </c>
      <c r="D174" s="126" t="s">
        <v>156</v>
      </c>
      <c r="E174" s="127" t="s">
        <v>3610</v>
      </c>
      <c r="F174" s="128" t="s">
        <v>2779</v>
      </c>
      <c r="G174" s="129" t="s">
        <v>159</v>
      </c>
      <c r="H174" s="130">
        <v>4</v>
      </c>
      <c r="I174" s="131">
        <v>24.472007999999999</v>
      </c>
      <c r="J174" s="132">
        <f t="shared" si="30"/>
        <v>97.89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97.89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97.89</v>
      </c>
      <c r="BL174" s="15" t="s">
        <v>161</v>
      </c>
      <c r="BM174" s="138" t="s">
        <v>2229</v>
      </c>
    </row>
    <row r="175" spans="2:65" s="1" customFormat="1" ht="16.5" customHeight="1">
      <c r="B175" s="125"/>
      <c r="C175" s="126" t="s">
        <v>624</v>
      </c>
      <c r="D175" s="126" t="s">
        <v>156</v>
      </c>
      <c r="E175" s="127" t="s">
        <v>3611</v>
      </c>
      <c r="F175" s="128" t="s">
        <v>2031</v>
      </c>
      <c r="G175" s="129" t="s">
        <v>159</v>
      </c>
      <c r="H175" s="130">
        <v>4</v>
      </c>
      <c r="I175" s="131">
        <v>99.369434999999996</v>
      </c>
      <c r="J175" s="132">
        <f t="shared" si="30"/>
        <v>397.48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397.48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397.48</v>
      </c>
      <c r="BL175" s="15" t="s">
        <v>161</v>
      </c>
      <c r="BM175" s="138" t="s">
        <v>2425</v>
      </c>
    </row>
    <row r="176" spans="2:65" s="1" customFormat="1" ht="16.5" customHeight="1">
      <c r="B176" s="125"/>
      <c r="C176" s="126" t="s">
        <v>628</v>
      </c>
      <c r="D176" s="126" t="s">
        <v>156</v>
      </c>
      <c r="E176" s="127" t="s">
        <v>3612</v>
      </c>
      <c r="F176" s="128" t="s">
        <v>669</v>
      </c>
      <c r="G176" s="129" t="s">
        <v>159</v>
      </c>
      <c r="H176" s="130">
        <v>9</v>
      </c>
      <c r="I176" s="131">
        <v>16.333911000000001</v>
      </c>
      <c r="J176" s="132">
        <f t="shared" si="30"/>
        <v>147.01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147.01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147.01</v>
      </c>
      <c r="BL176" s="15" t="s">
        <v>161</v>
      </c>
      <c r="BM176" s="138" t="s">
        <v>831</v>
      </c>
    </row>
    <row r="177" spans="2:65" s="1" customFormat="1" ht="16.5" customHeight="1">
      <c r="B177" s="125"/>
      <c r="C177" s="126" t="s">
        <v>348</v>
      </c>
      <c r="D177" s="126" t="s">
        <v>156</v>
      </c>
      <c r="E177" s="127" t="s">
        <v>3613</v>
      </c>
      <c r="F177" s="128" t="s">
        <v>673</v>
      </c>
      <c r="G177" s="129" t="s">
        <v>159</v>
      </c>
      <c r="H177" s="130">
        <v>3</v>
      </c>
      <c r="I177" s="131">
        <v>16.333911000000001</v>
      </c>
      <c r="J177" s="132">
        <f t="shared" si="30"/>
        <v>49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49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49</v>
      </c>
      <c r="BL177" s="15" t="s">
        <v>161</v>
      </c>
      <c r="BM177" s="138" t="s">
        <v>3614</v>
      </c>
    </row>
    <row r="178" spans="2:65" s="1" customFormat="1" ht="16.5" customHeight="1">
      <c r="B178" s="125"/>
      <c r="C178" s="126" t="s">
        <v>635</v>
      </c>
      <c r="D178" s="126" t="s">
        <v>156</v>
      </c>
      <c r="E178" s="127" t="s">
        <v>3615</v>
      </c>
      <c r="F178" s="128" t="s">
        <v>676</v>
      </c>
      <c r="G178" s="129" t="s">
        <v>159</v>
      </c>
      <c r="H178" s="130">
        <v>3</v>
      </c>
      <c r="I178" s="131">
        <v>62.680661999999998</v>
      </c>
      <c r="J178" s="132">
        <f t="shared" si="30"/>
        <v>188.04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188.04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188.04</v>
      </c>
      <c r="BL178" s="15" t="s">
        <v>161</v>
      </c>
      <c r="BM178" s="138" t="s">
        <v>836</v>
      </c>
    </row>
    <row r="179" spans="2:65" s="1" customFormat="1" ht="16.5" customHeight="1">
      <c r="B179" s="125"/>
      <c r="C179" s="126" t="s">
        <v>639</v>
      </c>
      <c r="D179" s="126" t="s">
        <v>156</v>
      </c>
      <c r="E179" s="127" t="s">
        <v>3616</v>
      </c>
      <c r="F179" s="128" t="s">
        <v>680</v>
      </c>
      <c r="G179" s="129" t="s">
        <v>159</v>
      </c>
      <c r="H179" s="130">
        <v>68</v>
      </c>
      <c r="I179" s="131">
        <v>14.6697375</v>
      </c>
      <c r="J179" s="132">
        <f t="shared" si="30"/>
        <v>997.54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997.54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997.54</v>
      </c>
      <c r="BL179" s="15" t="s">
        <v>161</v>
      </c>
      <c r="BM179" s="138" t="s">
        <v>2460</v>
      </c>
    </row>
    <row r="180" spans="2:65" s="1" customFormat="1" ht="16.5" customHeight="1">
      <c r="B180" s="125"/>
      <c r="C180" s="126" t="s">
        <v>643</v>
      </c>
      <c r="D180" s="126" t="s">
        <v>156</v>
      </c>
      <c r="E180" s="127" t="s">
        <v>3617</v>
      </c>
      <c r="F180" s="128" t="s">
        <v>683</v>
      </c>
      <c r="G180" s="129" t="s">
        <v>159</v>
      </c>
      <c r="H180" s="130">
        <v>20</v>
      </c>
      <c r="I180" s="131">
        <v>14.6697375</v>
      </c>
      <c r="J180" s="132">
        <f t="shared" si="30"/>
        <v>293.39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293.39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293.39</v>
      </c>
      <c r="BL180" s="15" t="s">
        <v>161</v>
      </c>
      <c r="BM180" s="138" t="s">
        <v>840</v>
      </c>
    </row>
    <row r="181" spans="2:65" s="1" customFormat="1" ht="16.5" customHeight="1">
      <c r="B181" s="125"/>
      <c r="C181" s="126" t="s">
        <v>545</v>
      </c>
      <c r="D181" s="126" t="s">
        <v>156</v>
      </c>
      <c r="E181" s="127" t="s">
        <v>3618</v>
      </c>
      <c r="F181" s="128" t="s">
        <v>687</v>
      </c>
      <c r="G181" s="129" t="s">
        <v>159</v>
      </c>
      <c r="H181" s="130">
        <v>23</v>
      </c>
      <c r="I181" s="131">
        <v>62.680661999999998</v>
      </c>
      <c r="J181" s="132">
        <f t="shared" si="30"/>
        <v>1441.66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1441.66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1441.66</v>
      </c>
      <c r="BL181" s="15" t="s">
        <v>161</v>
      </c>
      <c r="BM181" s="138" t="s">
        <v>3424</v>
      </c>
    </row>
    <row r="182" spans="2:65" s="1" customFormat="1" ht="16.5" customHeight="1">
      <c r="B182" s="125"/>
      <c r="C182" s="126" t="s">
        <v>650</v>
      </c>
      <c r="D182" s="126" t="s">
        <v>156</v>
      </c>
      <c r="E182" s="127" t="s">
        <v>3619</v>
      </c>
      <c r="F182" s="128" t="s">
        <v>163</v>
      </c>
      <c r="G182" s="129" t="s">
        <v>164</v>
      </c>
      <c r="H182" s="130">
        <v>1</v>
      </c>
      <c r="I182" s="131">
        <v>29964.7425</v>
      </c>
      <c r="J182" s="132">
        <f t="shared" si="30"/>
        <v>29964.74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29964.74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29964.74</v>
      </c>
      <c r="BL182" s="15" t="s">
        <v>161</v>
      </c>
      <c r="BM182" s="138" t="s">
        <v>845</v>
      </c>
    </row>
    <row r="183" spans="2:65" s="11" customFormat="1" ht="22.9" customHeight="1">
      <c r="B183" s="113"/>
      <c r="D183" s="114" t="s">
        <v>70</v>
      </c>
      <c r="E183" s="123" t="s">
        <v>691</v>
      </c>
      <c r="F183" s="123" t="s">
        <v>3620</v>
      </c>
      <c r="I183" s="116"/>
      <c r="J183" s="124">
        <f>BK183</f>
        <v>19275.5</v>
      </c>
      <c r="L183" s="113"/>
      <c r="M183" s="118"/>
      <c r="P183" s="119">
        <f>SUM(P184:P190)</f>
        <v>0</v>
      </c>
      <c r="R183" s="119">
        <f>SUM(R184:R190)</f>
        <v>0</v>
      </c>
      <c r="T183" s="120">
        <f>SUM(T184:T190)</f>
        <v>0</v>
      </c>
      <c r="AR183" s="114" t="s">
        <v>79</v>
      </c>
      <c r="AT183" s="121" t="s">
        <v>70</v>
      </c>
      <c r="AU183" s="121" t="s">
        <v>79</v>
      </c>
      <c r="AY183" s="114" t="s">
        <v>153</v>
      </c>
      <c r="BK183" s="122">
        <f>SUM(BK184:BK190)</f>
        <v>19275.5</v>
      </c>
    </row>
    <row r="184" spans="2:65" s="1" customFormat="1" ht="16.5" customHeight="1">
      <c r="B184" s="125"/>
      <c r="C184" s="126" t="s">
        <v>548</v>
      </c>
      <c r="D184" s="126" t="s">
        <v>156</v>
      </c>
      <c r="E184" s="127" t="s">
        <v>3621</v>
      </c>
      <c r="F184" s="128" t="s">
        <v>412</v>
      </c>
      <c r="G184" s="129" t="s">
        <v>159</v>
      </c>
      <c r="H184" s="130">
        <v>1</v>
      </c>
      <c r="I184" s="131">
        <v>11976.2775</v>
      </c>
      <c r="J184" s="132">
        <f t="shared" ref="J184:J190" si="40">ROUND(I184*H184,2)</f>
        <v>11976.28</v>
      </c>
      <c r="K184" s="128" t="s">
        <v>3</v>
      </c>
      <c r="L184" s="133"/>
      <c r="M184" s="134" t="s">
        <v>3</v>
      </c>
      <c r="N184" s="135" t="s">
        <v>42</v>
      </c>
      <c r="P184" s="136">
        <f t="shared" ref="P184:P190" si="41">O184*H184</f>
        <v>0</v>
      </c>
      <c r="Q184" s="136">
        <v>0</v>
      </c>
      <c r="R184" s="136">
        <f t="shared" ref="R184:R190" si="42">Q184*H184</f>
        <v>0</v>
      </c>
      <c r="S184" s="136">
        <v>0</v>
      </c>
      <c r="T184" s="137">
        <f t="shared" ref="T184:T190" si="43">S184*H184</f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ref="BE184:BE190" si="44">IF(N184="základní",J184,0)</f>
        <v>11976.28</v>
      </c>
      <c r="BF184" s="139">
        <f t="shared" ref="BF184:BF190" si="45">IF(N184="snížená",J184,0)</f>
        <v>0</v>
      </c>
      <c r="BG184" s="139">
        <f t="shared" ref="BG184:BG190" si="46">IF(N184="zákl. přenesená",J184,0)</f>
        <v>0</v>
      </c>
      <c r="BH184" s="139">
        <f t="shared" ref="BH184:BH190" si="47">IF(N184="sníž. přenesená",J184,0)</f>
        <v>0</v>
      </c>
      <c r="BI184" s="139">
        <f t="shared" ref="BI184:BI190" si="48">IF(N184="nulová",J184,0)</f>
        <v>0</v>
      </c>
      <c r="BJ184" s="15" t="s">
        <v>79</v>
      </c>
      <c r="BK184" s="139">
        <f t="shared" ref="BK184:BK190" si="49">ROUND(I184*H184,2)</f>
        <v>11976.28</v>
      </c>
      <c r="BL184" s="15" t="s">
        <v>161</v>
      </c>
      <c r="BM184" s="138" t="s">
        <v>3622</v>
      </c>
    </row>
    <row r="185" spans="2:65" s="1" customFormat="1" ht="16.5" customHeight="1">
      <c r="B185" s="125"/>
      <c r="C185" s="126" t="s">
        <v>657</v>
      </c>
      <c r="D185" s="126" t="s">
        <v>156</v>
      </c>
      <c r="E185" s="127" t="s">
        <v>3623</v>
      </c>
      <c r="F185" s="128" t="s">
        <v>414</v>
      </c>
      <c r="G185" s="129" t="s">
        <v>415</v>
      </c>
      <c r="H185" s="130">
        <v>1</v>
      </c>
      <c r="I185" s="131">
        <v>3100.5122999999999</v>
      </c>
      <c r="J185" s="132">
        <f t="shared" si="40"/>
        <v>3100.51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41"/>
        <v>0</v>
      </c>
      <c r="Q185" s="136">
        <v>0</v>
      </c>
      <c r="R185" s="136">
        <f t="shared" si="42"/>
        <v>0</v>
      </c>
      <c r="S185" s="136">
        <v>0</v>
      </c>
      <c r="T185" s="137">
        <f t="shared" si="4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44"/>
        <v>3100.51</v>
      </c>
      <c r="BF185" s="139">
        <f t="shared" si="45"/>
        <v>0</v>
      </c>
      <c r="BG185" s="139">
        <f t="shared" si="46"/>
        <v>0</v>
      </c>
      <c r="BH185" s="139">
        <f t="shared" si="47"/>
        <v>0</v>
      </c>
      <c r="BI185" s="139">
        <f t="shared" si="48"/>
        <v>0</v>
      </c>
      <c r="BJ185" s="15" t="s">
        <v>79</v>
      </c>
      <c r="BK185" s="139">
        <f t="shared" si="49"/>
        <v>3100.51</v>
      </c>
      <c r="BL185" s="15" t="s">
        <v>161</v>
      </c>
      <c r="BM185" s="138" t="s">
        <v>3624</v>
      </c>
    </row>
    <row r="186" spans="2:65" s="1" customFormat="1" ht="16.5" customHeight="1">
      <c r="B186" s="125"/>
      <c r="C186" s="126" t="s">
        <v>551</v>
      </c>
      <c r="D186" s="126" t="s">
        <v>156</v>
      </c>
      <c r="E186" s="127" t="s">
        <v>3625</v>
      </c>
      <c r="F186" s="128" t="s">
        <v>417</v>
      </c>
      <c r="G186" s="129" t="s">
        <v>415</v>
      </c>
      <c r="H186" s="130">
        <v>1</v>
      </c>
      <c r="I186" s="131">
        <v>1036.6935149999999</v>
      </c>
      <c r="J186" s="132">
        <f t="shared" si="40"/>
        <v>1036.69</v>
      </c>
      <c r="K186" s="128" t="s">
        <v>3</v>
      </c>
      <c r="L186" s="133"/>
      <c r="M186" s="134" t="s">
        <v>3</v>
      </c>
      <c r="N186" s="135" t="s">
        <v>42</v>
      </c>
      <c r="P186" s="136">
        <f t="shared" si="41"/>
        <v>0</v>
      </c>
      <c r="Q186" s="136">
        <v>0</v>
      </c>
      <c r="R186" s="136">
        <f t="shared" si="42"/>
        <v>0</v>
      </c>
      <c r="S186" s="136">
        <v>0</v>
      </c>
      <c r="T186" s="137">
        <f t="shared" si="43"/>
        <v>0</v>
      </c>
      <c r="AR186" s="138" t="s">
        <v>160</v>
      </c>
      <c r="AT186" s="138" t="s">
        <v>156</v>
      </c>
      <c r="AU186" s="138" t="s">
        <v>81</v>
      </c>
      <c r="AY186" s="15" t="s">
        <v>153</v>
      </c>
      <c r="BE186" s="139">
        <f t="shared" si="44"/>
        <v>1036.69</v>
      </c>
      <c r="BF186" s="139">
        <f t="shared" si="45"/>
        <v>0</v>
      </c>
      <c r="BG186" s="139">
        <f t="shared" si="46"/>
        <v>0</v>
      </c>
      <c r="BH186" s="139">
        <f t="shared" si="47"/>
        <v>0</v>
      </c>
      <c r="BI186" s="139">
        <f t="shared" si="48"/>
        <v>0</v>
      </c>
      <c r="BJ186" s="15" t="s">
        <v>79</v>
      </c>
      <c r="BK186" s="139">
        <f t="shared" si="49"/>
        <v>1036.69</v>
      </c>
      <c r="BL186" s="15" t="s">
        <v>161</v>
      </c>
      <c r="BM186" s="138" t="s">
        <v>3626</v>
      </c>
    </row>
    <row r="187" spans="2:65" s="1" customFormat="1" ht="16.5" customHeight="1">
      <c r="B187" s="125"/>
      <c r="C187" s="126" t="s">
        <v>664</v>
      </c>
      <c r="D187" s="126" t="s">
        <v>156</v>
      </c>
      <c r="E187" s="127" t="s">
        <v>3627</v>
      </c>
      <c r="F187" s="128" t="s">
        <v>419</v>
      </c>
      <c r="G187" s="129" t="s">
        <v>415</v>
      </c>
      <c r="H187" s="130">
        <v>1</v>
      </c>
      <c r="I187" s="131">
        <v>516.25932599999999</v>
      </c>
      <c r="J187" s="132">
        <f t="shared" si="40"/>
        <v>516.26</v>
      </c>
      <c r="K187" s="128" t="s">
        <v>3</v>
      </c>
      <c r="L187" s="133"/>
      <c r="M187" s="134" t="s">
        <v>3</v>
      </c>
      <c r="N187" s="135" t="s">
        <v>42</v>
      </c>
      <c r="P187" s="136">
        <f t="shared" si="41"/>
        <v>0</v>
      </c>
      <c r="Q187" s="136">
        <v>0</v>
      </c>
      <c r="R187" s="136">
        <f t="shared" si="42"/>
        <v>0</v>
      </c>
      <c r="S187" s="136">
        <v>0</v>
      </c>
      <c r="T187" s="137">
        <f t="shared" si="43"/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 t="shared" si="44"/>
        <v>516.26</v>
      </c>
      <c r="BF187" s="139">
        <f t="shared" si="45"/>
        <v>0</v>
      </c>
      <c r="BG187" s="139">
        <f t="shared" si="46"/>
        <v>0</v>
      </c>
      <c r="BH187" s="139">
        <f t="shared" si="47"/>
        <v>0</v>
      </c>
      <c r="BI187" s="139">
        <f t="shared" si="48"/>
        <v>0</v>
      </c>
      <c r="BJ187" s="15" t="s">
        <v>79</v>
      </c>
      <c r="BK187" s="139">
        <f t="shared" si="49"/>
        <v>516.26</v>
      </c>
      <c r="BL187" s="15" t="s">
        <v>161</v>
      </c>
      <c r="BM187" s="138" t="s">
        <v>3628</v>
      </c>
    </row>
    <row r="188" spans="2:65" s="1" customFormat="1" ht="16.5" customHeight="1">
      <c r="B188" s="125"/>
      <c r="C188" s="126" t="s">
        <v>554</v>
      </c>
      <c r="D188" s="126" t="s">
        <v>156</v>
      </c>
      <c r="E188" s="127" t="s">
        <v>3629</v>
      </c>
      <c r="F188" s="128" t="s">
        <v>421</v>
      </c>
      <c r="G188" s="129" t="s">
        <v>360</v>
      </c>
      <c r="H188" s="130">
        <v>8</v>
      </c>
      <c r="I188" s="131">
        <v>70.99190999999999</v>
      </c>
      <c r="J188" s="132">
        <f t="shared" si="40"/>
        <v>567.94000000000005</v>
      </c>
      <c r="K188" s="128" t="s">
        <v>3</v>
      </c>
      <c r="L188" s="133"/>
      <c r="M188" s="134" t="s">
        <v>3</v>
      </c>
      <c r="N188" s="135" t="s">
        <v>42</v>
      </c>
      <c r="P188" s="136">
        <f t="shared" si="41"/>
        <v>0</v>
      </c>
      <c r="Q188" s="136">
        <v>0</v>
      </c>
      <c r="R188" s="136">
        <f t="shared" si="42"/>
        <v>0</v>
      </c>
      <c r="S188" s="136">
        <v>0</v>
      </c>
      <c r="T188" s="137">
        <f t="shared" si="43"/>
        <v>0</v>
      </c>
      <c r="AR188" s="138" t="s">
        <v>160</v>
      </c>
      <c r="AT188" s="138" t="s">
        <v>156</v>
      </c>
      <c r="AU188" s="138" t="s">
        <v>81</v>
      </c>
      <c r="AY188" s="15" t="s">
        <v>153</v>
      </c>
      <c r="BE188" s="139">
        <f t="shared" si="44"/>
        <v>567.94000000000005</v>
      </c>
      <c r="BF188" s="139">
        <f t="shared" si="45"/>
        <v>0</v>
      </c>
      <c r="BG188" s="139">
        <f t="shared" si="46"/>
        <v>0</v>
      </c>
      <c r="BH188" s="139">
        <f t="shared" si="47"/>
        <v>0</v>
      </c>
      <c r="BI188" s="139">
        <f t="shared" si="48"/>
        <v>0</v>
      </c>
      <c r="BJ188" s="15" t="s">
        <v>79</v>
      </c>
      <c r="BK188" s="139">
        <f t="shared" si="49"/>
        <v>567.94000000000005</v>
      </c>
      <c r="BL188" s="15" t="s">
        <v>161</v>
      </c>
      <c r="BM188" s="138" t="s">
        <v>3630</v>
      </c>
    </row>
    <row r="189" spans="2:65" s="1" customFormat="1" ht="16.5" customHeight="1">
      <c r="B189" s="125"/>
      <c r="C189" s="126" t="s">
        <v>671</v>
      </c>
      <c r="D189" s="126" t="s">
        <v>156</v>
      </c>
      <c r="E189" s="127" t="s">
        <v>3631</v>
      </c>
      <c r="F189" s="128" t="s">
        <v>423</v>
      </c>
      <c r="G189" s="129" t="s">
        <v>360</v>
      </c>
      <c r="H189" s="130">
        <v>10</v>
      </c>
      <c r="I189" s="131">
        <v>125.0535</v>
      </c>
      <c r="J189" s="132">
        <f t="shared" si="40"/>
        <v>1250.54</v>
      </c>
      <c r="K189" s="128" t="s">
        <v>3</v>
      </c>
      <c r="L189" s="133"/>
      <c r="M189" s="134" t="s">
        <v>3</v>
      </c>
      <c r="N189" s="135" t="s">
        <v>42</v>
      </c>
      <c r="P189" s="136">
        <f t="shared" si="41"/>
        <v>0</v>
      </c>
      <c r="Q189" s="136">
        <v>0</v>
      </c>
      <c r="R189" s="136">
        <f t="shared" si="42"/>
        <v>0</v>
      </c>
      <c r="S189" s="136">
        <v>0</v>
      </c>
      <c r="T189" s="137">
        <f t="shared" si="43"/>
        <v>0</v>
      </c>
      <c r="AR189" s="138" t="s">
        <v>160</v>
      </c>
      <c r="AT189" s="138" t="s">
        <v>156</v>
      </c>
      <c r="AU189" s="138" t="s">
        <v>81</v>
      </c>
      <c r="AY189" s="15" t="s">
        <v>153</v>
      </c>
      <c r="BE189" s="139">
        <f t="shared" si="44"/>
        <v>1250.54</v>
      </c>
      <c r="BF189" s="139">
        <f t="shared" si="45"/>
        <v>0</v>
      </c>
      <c r="BG189" s="139">
        <f t="shared" si="46"/>
        <v>0</v>
      </c>
      <c r="BH189" s="139">
        <f t="shared" si="47"/>
        <v>0</v>
      </c>
      <c r="BI189" s="139">
        <f t="shared" si="48"/>
        <v>0</v>
      </c>
      <c r="BJ189" s="15" t="s">
        <v>79</v>
      </c>
      <c r="BK189" s="139">
        <f t="shared" si="49"/>
        <v>1250.54</v>
      </c>
      <c r="BL189" s="15" t="s">
        <v>161</v>
      </c>
      <c r="BM189" s="138" t="s">
        <v>3632</v>
      </c>
    </row>
    <row r="190" spans="2:65" s="1" customFormat="1" ht="16.5" customHeight="1">
      <c r="B190" s="125"/>
      <c r="C190" s="126" t="s">
        <v>557</v>
      </c>
      <c r="D190" s="126" t="s">
        <v>156</v>
      </c>
      <c r="E190" s="127" t="s">
        <v>3633</v>
      </c>
      <c r="F190" s="128" t="s">
        <v>425</v>
      </c>
      <c r="G190" s="129" t="s">
        <v>360</v>
      </c>
      <c r="H190" s="130">
        <v>4</v>
      </c>
      <c r="I190" s="131">
        <v>206.81924999999998</v>
      </c>
      <c r="J190" s="132">
        <f t="shared" si="40"/>
        <v>827.28</v>
      </c>
      <c r="K190" s="128" t="s">
        <v>3</v>
      </c>
      <c r="L190" s="133"/>
      <c r="M190" s="134" t="s">
        <v>3</v>
      </c>
      <c r="N190" s="135" t="s">
        <v>42</v>
      </c>
      <c r="P190" s="136">
        <f t="shared" si="41"/>
        <v>0</v>
      </c>
      <c r="Q190" s="136">
        <v>0</v>
      </c>
      <c r="R190" s="136">
        <f t="shared" si="42"/>
        <v>0</v>
      </c>
      <c r="S190" s="136">
        <v>0</v>
      </c>
      <c r="T190" s="137">
        <f t="shared" si="43"/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 t="shared" si="44"/>
        <v>827.28</v>
      </c>
      <c r="BF190" s="139">
        <f t="shared" si="45"/>
        <v>0</v>
      </c>
      <c r="BG190" s="139">
        <f t="shared" si="46"/>
        <v>0</v>
      </c>
      <c r="BH190" s="139">
        <f t="shared" si="47"/>
        <v>0</v>
      </c>
      <c r="BI190" s="139">
        <f t="shared" si="48"/>
        <v>0</v>
      </c>
      <c r="BJ190" s="15" t="s">
        <v>79</v>
      </c>
      <c r="BK190" s="139">
        <f t="shared" si="49"/>
        <v>827.28</v>
      </c>
      <c r="BL190" s="15" t="s">
        <v>161</v>
      </c>
      <c r="BM190" s="138" t="s">
        <v>3634</v>
      </c>
    </row>
    <row r="191" spans="2:65" s="11" customFormat="1" ht="22.9" customHeight="1">
      <c r="B191" s="113"/>
      <c r="D191" s="114" t="s">
        <v>70</v>
      </c>
      <c r="E191" s="123" t="s">
        <v>711</v>
      </c>
      <c r="F191" s="123" t="s">
        <v>3635</v>
      </c>
      <c r="I191" s="116"/>
      <c r="J191" s="124">
        <f>BK191</f>
        <v>77186.060000000012</v>
      </c>
      <c r="L191" s="113"/>
      <c r="M191" s="118"/>
      <c r="P191" s="119">
        <f>SUM(P192:P210)</f>
        <v>0</v>
      </c>
      <c r="R191" s="119">
        <f>SUM(R192:R210)</f>
        <v>0</v>
      </c>
      <c r="T191" s="120">
        <f>SUM(T192:T210)</f>
        <v>0</v>
      </c>
      <c r="AR191" s="114" t="s">
        <v>79</v>
      </c>
      <c r="AT191" s="121" t="s">
        <v>70</v>
      </c>
      <c r="AU191" s="121" t="s">
        <v>79</v>
      </c>
      <c r="AY191" s="114" t="s">
        <v>153</v>
      </c>
      <c r="BK191" s="122">
        <f>SUM(BK192:BK210)</f>
        <v>77186.060000000012</v>
      </c>
    </row>
    <row r="192" spans="2:65" s="1" customFormat="1" ht="16.5" customHeight="1">
      <c r="B192" s="125"/>
      <c r="C192" s="126" t="s">
        <v>678</v>
      </c>
      <c r="D192" s="126" t="s">
        <v>156</v>
      </c>
      <c r="E192" s="127" t="s">
        <v>3636</v>
      </c>
      <c r="F192" s="128" t="s">
        <v>3637</v>
      </c>
      <c r="G192" s="129" t="s">
        <v>159</v>
      </c>
      <c r="H192" s="130">
        <v>1</v>
      </c>
      <c r="I192" s="131">
        <v>116.52100349999999</v>
      </c>
      <c r="J192" s="132">
        <f t="shared" ref="J192:J210" si="50">ROUND(I192*H192,2)</f>
        <v>116.52</v>
      </c>
      <c r="K192" s="128" t="s">
        <v>3</v>
      </c>
      <c r="L192" s="133"/>
      <c r="M192" s="134" t="s">
        <v>3</v>
      </c>
      <c r="N192" s="135" t="s">
        <v>42</v>
      </c>
      <c r="P192" s="136">
        <f t="shared" ref="P192:P210" si="51">O192*H192</f>
        <v>0</v>
      </c>
      <c r="Q192" s="136">
        <v>0</v>
      </c>
      <c r="R192" s="136">
        <f t="shared" ref="R192:R210" si="52">Q192*H192</f>
        <v>0</v>
      </c>
      <c r="S192" s="136">
        <v>0</v>
      </c>
      <c r="T192" s="137">
        <f t="shared" ref="T192:T210" si="53">S192*H192</f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 t="shared" ref="BE192:BE210" si="54">IF(N192="základní",J192,0)</f>
        <v>116.52</v>
      </c>
      <c r="BF192" s="139">
        <f t="shared" ref="BF192:BF210" si="55">IF(N192="snížená",J192,0)</f>
        <v>0</v>
      </c>
      <c r="BG192" s="139">
        <f t="shared" ref="BG192:BG210" si="56">IF(N192="zákl. přenesená",J192,0)</f>
        <v>0</v>
      </c>
      <c r="BH192" s="139">
        <f t="shared" ref="BH192:BH210" si="57">IF(N192="sníž. přenesená",J192,0)</f>
        <v>0</v>
      </c>
      <c r="BI192" s="139">
        <f t="shared" ref="BI192:BI210" si="58">IF(N192="nulová",J192,0)</f>
        <v>0</v>
      </c>
      <c r="BJ192" s="15" t="s">
        <v>79</v>
      </c>
      <c r="BK192" s="139">
        <f t="shared" ref="BK192:BK210" si="59">ROUND(I192*H192,2)</f>
        <v>116.52</v>
      </c>
      <c r="BL192" s="15" t="s">
        <v>161</v>
      </c>
      <c r="BM192" s="138" t="s">
        <v>1212</v>
      </c>
    </row>
    <row r="193" spans="2:65" s="1" customFormat="1" ht="16.5" customHeight="1">
      <c r="B193" s="125"/>
      <c r="C193" s="126" t="s">
        <v>352</v>
      </c>
      <c r="D193" s="126" t="s">
        <v>156</v>
      </c>
      <c r="E193" s="127" t="s">
        <v>3638</v>
      </c>
      <c r="F193" s="128" t="s">
        <v>3639</v>
      </c>
      <c r="G193" s="129" t="s">
        <v>159</v>
      </c>
      <c r="H193" s="130">
        <v>1</v>
      </c>
      <c r="I193" s="131">
        <v>240.4586415</v>
      </c>
      <c r="J193" s="132">
        <f t="shared" si="50"/>
        <v>240.46</v>
      </c>
      <c r="K193" s="128" t="s">
        <v>3</v>
      </c>
      <c r="L193" s="133"/>
      <c r="M193" s="134" t="s">
        <v>3</v>
      </c>
      <c r="N193" s="135" t="s">
        <v>42</v>
      </c>
      <c r="P193" s="136">
        <f t="shared" si="51"/>
        <v>0</v>
      </c>
      <c r="Q193" s="136">
        <v>0</v>
      </c>
      <c r="R193" s="136">
        <f t="shared" si="52"/>
        <v>0</v>
      </c>
      <c r="S193" s="136">
        <v>0</v>
      </c>
      <c r="T193" s="137">
        <f t="shared" si="53"/>
        <v>0</v>
      </c>
      <c r="AR193" s="138" t="s">
        <v>160</v>
      </c>
      <c r="AT193" s="138" t="s">
        <v>156</v>
      </c>
      <c r="AU193" s="138" t="s">
        <v>81</v>
      </c>
      <c r="AY193" s="15" t="s">
        <v>153</v>
      </c>
      <c r="BE193" s="139">
        <f t="shared" si="54"/>
        <v>240.46</v>
      </c>
      <c r="BF193" s="139">
        <f t="shared" si="55"/>
        <v>0</v>
      </c>
      <c r="BG193" s="139">
        <f t="shared" si="56"/>
        <v>0</v>
      </c>
      <c r="BH193" s="139">
        <f t="shared" si="57"/>
        <v>0</v>
      </c>
      <c r="BI193" s="139">
        <f t="shared" si="58"/>
        <v>0</v>
      </c>
      <c r="BJ193" s="15" t="s">
        <v>79</v>
      </c>
      <c r="BK193" s="139">
        <f t="shared" si="59"/>
        <v>240.46</v>
      </c>
      <c r="BL193" s="15" t="s">
        <v>161</v>
      </c>
      <c r="BM193" s="138" t="s">
        <v>3427</v>
      </c>
    </row>
    <row r="194" spans="2:65" s="1" customFormat="1" ht="16.5" customHeight="1">
      <c r="B194" s="125"/>
      <c r="C194" s="126" t="s">
        <v>685</v>
      </c>
      <c r="D194" s="126" t="s">
        <v>156</v>
      </c>
      <c r="E194" s="127" t="s">
        <v>3640</v>
      </c>
      <c r="F194" s="128" t="s">
        <v>3641</v>
      </c>
      <c r="G194" s="129" t="s">
        <v>159</v>
      </c>
      <c r="H194" s="130">
        <v>1</v>
      </c>
      <c r="I194" s="131">
        <v>134.4709905</v>
      </c>
      <c r="J194" s="132">
        <f t="shared" si="50"/>
        <v>134.47</v>
      </c>
      <c r="K194" s="128" t="s">
        <v>3</v>
      </c>
      <c r="L194" s="133"/>
      <c r="M194" s="134" t="s">
        <v>3</v>
      </c>
      <c r="N194" s="135" t="s">
        <v>42</v>
      </c>
      <c r="P194" s="136">
        <f t="shared" si="51"/>
        <v>0</v>
      </c>
      <c r="Q194" s="136">
        <v>0</v>
      </c>
      <c r="R194" s="136">
        <f t="shared" si="52"/>
        <v>0</v>
      </c>
      <c r="S194" s="136">
        <v>0</v>
      </c>
      <c r="T194" s="137">
        <f t="shared" si="53"/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 t="shared" si="54"/>
        <v>134.47</v>
      </c>
      <c r="BF194" s="139">
        <f t="shared" si="55"/>
        <v>0</v>
      </c>
      <c r="BG194" s="139">
        <f t="shared" si="56"/>
        <v>0</v>
      </c>
      <c r="BH194" s="139">
        <f t="shared" si="57"/>
        <v>0</v>
      </c>
      <c r="BI194" s="139">
        <f t="shared" si="58"/>
        <v>0</v>
      </c>
      <c r="BJ194" s="15" t="s">
        <v>79</v>
      </c>
      <c r="BK194" s="139">
        <f t="shared" si="59"/>
        <v>134.47</v>
      </c>
      <c r="BL194" s="15" t="s">
        <v>161</v>
      </c>
      <c r="BM194" s="138" t="s">
        <v>3429</v>
      </c>
    </row>
    <row r="195" spans="2:65" s="1" customFormat="1" ht="16.5" customHeight="1">
      <c r="B195" s="125"/>
      <c r="C195" s="126" t="s">
        <v>356</v>
      </c>
      <c r="D195" s="126" t="s">
        <v>156</v>
      </c>
      <c r="E195" s="127" t="s">
        <v>3642</v>
      </c>
      <c r="F195" s="128" t="s">
        <v>3643</v>
      </c>
      <c r="G195" s="129" t="s">
        <v>159</v>
      </c>
      <c r="H195" s="130">
        <v>1</v>
      </c>
      <c r="I195" s="131">
        <v>228.46312499999999</v>
      </c>
      <c r="J195" s="132">
        <f t="shared" si="50"/>
        <v>228.46</v>
      </c>
      <c r="K195" s="128" t="s">
        <v>3</v>
      </c>
      <c r="L195" s="133"/>
      <c r="M195" s="134" t="s">
        <v>3</v>
      </c>
      <c r="N195" s="135" t="s">
        <v>42</v>
      </c>
      <c r="P195" s="136">
        <f t="shared" si="51"/>
        <v>0</v>
      </c>
      <c r="Q195" s="136">
        <v>0</v>
      </c>
      <c r="R195" s="136">
        <f t="shared" si="52"/>
        <v>0</v>
      </c>
      <c r="S195" s="136">
        <v>0</v>
      </c>
      <c r="T195" s="137">
        <f t="shared" si="53"/>
        <v>0</v>
      </c>
      <c r="AR195" s="138" t="s">
        <v>160</v>
      </c>
      <c r="AT195" s="138" t="s">
        <v>156</v>
      </c>
      <c r="AU195" s="138" t="s">
        <v>81</v>
      </c>
      <c r="AY195" s="15" t="s">
        <v>153</v>
      </c>
      <c r="BE195" s="139">
        <f t="shared" si="54"/>
        <v>228.46</v>
      </c>
      <c r="BF195" s="139">
        <f t="shared" si="55"/>
        <v>0</v>
      </c>
      <c r="BG195" s="139">
        <f t="shared" si="56"/>
        <v>0</v>
      </c>
      <c r="BH195" s="139">
        <f t="shared" si="57"/>
        <v>0</v>
      </c>
      <c r="BI195" s="139">
        <f t="shared" si="58"/>
        <v>0</v>
      </c>
      <c r="BJ195" s="15" t="s">
        <v>79</v>
      </c>
      <c r="BK195" s="139">
        <f t="shared" si="59"/>
        <v>228.46</v>
      </c>
      <c r="BL195" s="15" t="s">
        <v>161</v>
      </c>
      <c r="BM195" s="138" t="s">
        <v>3644</v>
      </c>
    </row>
    <row r="196" spans="2:65" s="1" customFormat="1" ht="16.5" customHeight="1">
      <c r="B196" s="125"/>
      <c r="C196" s="126" t="s">
        <v>693</v>
      </c>
      <c r="D196" s="126" t="s">
        <v>156</v>
      </c>
      <c r="E196" s="127" t="s">
        <v>3645</v>
      </c>
      <c r="F196" s="128" t="s">
        <v>1970</v>
      </c>
      <c r="G196" s="129" t="s">
        <v>159</v>
      </c>
      <c r="H196" s="130">
        <v>2</v>
      </c>
      <c r="I196" s="131">
        <v>222.41245950000001</v>
      </c>
      <c r="J196" s="132">
        <f t="shared" si="50"/>
        <v>444.82</v>
      </c>
      <c r="K196" s="128" t="s">
        <v>3</v>
      </c>
      <c r="L196" s="133"/>
      <c r="M196" s="134" t="s">
        <v>3</v>
      </c>
      <c r="N196" s="135" t="s">
        <v>42</v>
      </c>
      <c r="P196" s="136">
        <f t="shared" si="51"/>
        <v>0</v>
      </c>
      <c r="Q196" s="136">
        <v>0</v>
      </c>
      <c r="R196" s="136">
        <f t="shared" si="52"/>
        <v>0</v>
      </c>
      <c r="S196" s="136">
        <v>0</v>
      </c>
      <c r="T196" s="137">
        <f t="shared" si="53"/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 t="shared" si="54"/>
        <v>444.82</v>
      </c>
      <c r="BF196" s="139">
        <f t="shared" si="55"/>
        <v>0</v>
      </c>
      <c r="BG196" s="139">
        <f t="shared" si="56"/>
        <v>0</v>
      </c>
      <c r="BH196" s="139">
        <f t="shared" si="57"/>
        <v>0</v>
      </c>
      <c r="BI196" s="139">
        <f t="shared" si="58"/>
        <v>0</v>
      </c>
      <c r="BJ196" s="15" t="s">
        <v>79</v>
      </c>
      <c r="BK196" s="139">
        <f t="shared" si="59"/>
        <v>444.82</v>
      </c>
      <c r="BL196" s="15" t="s">
        <v>161</v>
      </c>
      <c r="BM196" s="138" t="s">
        <v>2637</v>
      </c>
    </row>
    <row r="197" spans="2:65" s="1" customFormat="1" ht="16.5" customHeight="1">
      <c r="B197" s="125"/>
      <c r="C197" s="126" t="s">
        <v>361</v>
      </c>
      <c r="D197" s="126" t="s">
        <v>156</v>
      </c>
      <c r="E197" s="127" t="s">
        <v>3646</v>
      </c>
      <c r="F197" s="128" t="s">
        <v>553</v>
      </c>
      <c r="G197" s="129" t="s">
        <v>159</v>
      </c>
      <c r="H197" s="130">
        <v>2</v>
      </c>
      <c r="I197" s="131">
        <v>575.24609999999996</v>
      </c>
      <c r="J197" s="132">
        <f t="shared" si="50"/>
        <v>1150.49</v>
      </c>
      <c r="K197" s="128" t="s">
        <v>3</v>
      </c>
      <c r="L197" s="133"/>
      <c r="M197" s="134" t="s">
        <v>3</v>
      </c>
      <c r="N197" s="135" t="s">
        <v>42</v>
      </c>
      <c r="P197" s="136">
        <f t="shared" si="51"/>
        <v>0</v>
      </c>
      <c r="Q197" s="136">
        <v>0</v>
      </c>
      <c r="R197" s="136">
        <f t="shared" si="52"/>
        <v>0</v>
      </c>
      <c r="S197" s="136">
        <v>0</v>
      </c>
      <c r="T197" s="137">
        <f t="shared" si="53"/>
        <v>0</v>
      </c>
      <c r="AR197" s="138" t="s">
        <v>160</v>
      </c>
      <c r="AT197" s="138" t="s">
        <v>156</v>
      </c>
      <c r="AU197" s="138" t="s">
        <v>81</v>
      </c>
      <c r="AY197" s="15" t="s">
        <v>153</v>
      </c>
      <c r="BE197" s="139">
        <f t="shared" si="54"/>
        <v>1150.49</v>
      </c>
      <c r="BF197" s="139">
        <f t="shared" si="55"/>
        <v>0</v>
      </c>
      <c r="BG197" s="139">
        <f t="shared" si="56"/>
        <v>0</v>
      </c>
      <c r="BH197" s="139">
        <f t="shared" si="57"/>
        <v>0</v>
      </c>
      <c r="BI197" s="139">
        <f t="shared" si="58"/>
        <v>0</v>
      </c>
      <c r="BJ197" s="15" t="s">
        <v>79</v>
      </c>
      <c r="BK197" s="139">
        <f t="shared" si="59"/>
        <v>1150.49</v>
      </c>
      <c r="BL197" s="15" t="s">
        <v>161</v>
      </c>
      <c r="BM197" s="138" t="s">
        <v>3647</v>
      </c>
    </row>
    <row r="198" spans="2:65" s="1" customFormat="1" ht="16.5" customHeight="1">
      <c r="B198" s="125"/>
      <c r="C198" s="126" t="s">
        <v>698</v>
      </c>
      <c r="D198" s="126" t="s">
        <v>156</v>
      </c>
      <c r="E198" s="127" t="s">
        <v>3648</v>
      </c>
      <c r="F198" s="128" t="s">
        <v>556</v>
      </c>
      <c r="G198" s="129" t="s">
        <v>159</v>
      </c>
      <c r="H198" s="130">
        <v>1</v>
      </c>
      <c r="I198" s="131">
        <v>2873.8641029999999</v>
      </c>
      <c r="J198" s="132">
        <f t="shared" si="50"/>
        <v>2873.86</v>
      </c>
      <c r="K198" s="128" t="s">
        <v>3</v>
      </c>
      <c r="L198" s="133"/>
      <c r="M198" s="134" t="s">
        <v>3</v>
      </c>
      <c r="N198" s="135" t="s">
        <v>42</v>
      </c>
      <c r="P198" s="136">
        <f t="shared" si="51"/>
        <v>0</v>
      </c>
      <c r="Q198" s="136">
        <v>0</v>
      </c>
      <c r="R198" s="136">
        <f t="shared" si="52"/>
        <v>0</v>
      </c>
      <c r="S198" s="136">
        <v>0</v>
      </c>
      <c r="T198" s="137">
        <f t="shared" si="53"/>
        <v>0</v>
      </c>
      <c r="AR198" s="138" t="s">
        <v>160</v>
      </c>
      <c r="AT198" s="138" t="s">
        <v>156</v>
      </c>
      <c r="AU198" s="138" t="s">
        <v>81</v>
      </c>
      <c r="AY198" s="15" t="s">
        <v>153</v>
      </c>
      <c r="BE198" s="139">
        <f t="shared" si="54"/>
        <v>2873.86</v>
      </c>
      <c r="BF198" s="139">
        <f t="shared" si="55"/>
        <v>0</v>
      </c>
      <c r="BG198" s="139">
        <f t="shared" si="56"/>
        <v>0</v>
      </c>
      <c r="BH198" s="139">
        <f t="shared" si="57"/>
        <v>0</v>
      </c>
      <c r="BI198" s="139">
        <f t="shared" si="58"/>
        <v>0</v>
      </c>
      <c r="BJ198" s="15" t="s">
        <v>79</v>
      </c>
      <c r="BK198" s="139">
        <f t="shared" si="59"/>
        <v>2873.86</v>
      </c>
      <c r="BL198" s="15" t="s">
        <v>161</v>
      </c>
      <c r="BM198" s="138" t="s">
        <v>3649</v>
      </c>
    </row>
    <row r="199" spans="2:65" s="1" customFormat="1" ht="16.5" customHeight="1">
      <c r="B199" s="125"/>
      <c r="C199" s="126" t="s">
        <v>365</v>
      </c>
      <c r="D199" s="126" t="s">
        <v>156</v>
      </c>
      <c r="E199" s="127" t="s">
        <v>3650</v>
      </c>
      <c r="F199" s="128" t="s">
        <v>566</v>
      </c>
      <c r="G199" s="129" t="s">
        <v>159</v>
      </c>
      <c r="H199" s="130">
        <v>14</v>
      </c>
      <c r="I199" s="131">
        <v>115.222371</v>
      </c>
      <c r="J199" s="132">
        <f t="shared" si="50"/>
        <v>1613.11</v>
      </c>
      <c r="K199" s="128" t="s">
        <v>3</v>
      </c>
      <c r="L199" s="133"/>
      <c r="M199" s="134" t="s">
        <v>3</v>
      </c>
      <c r="N199" s="135" t="s">
        <v>42</v>
      </c>
      <c r="P199" s="136">
        <f t="shared" si="51"/>
        <v>0</v>
      </c>
      <c r="Q199" s="136">
        <v>0</v>
      </c>
      <c r="R199" s="136">
        <f t="shared" si="52"/>
        <v>0</v>
      </c>
      <c r="S199" s="136">
        <v>0</v>
      </c>
      <c r="T199" s="137">
        <f t="shared" si="53"/>
        <v>0</v>
      </c>
      <c r="AR199" s="138" t="s">
        <v>160</v>
      </c>
      <c r="AT199" s="138" t="s">
        <v>156</v>
      </c>
      <c r="AU199" s="138" t="s">
        <v>81</v>
      </c>
      <c r="AY199" s="15" t="s">
        <v>153</v>
      </c>
      <c r="BE199" s="139">
        <f t="shared" si="54"/>
        <v>1613.11</v>
      </c>
      <c r="BF199" s="139">
        <f t="shared" si="55"/>
        <v>0</v>
      </c>
      <c r="BG199" s="139">
        <f t="shared" si="56"/>
        <v>0</v>
      </c>
      <c r="BH199" s="139">
        <f t="shared" si="57"/>
        <v>0</v>
      </c>
      <c r="BI199" s="139">
        <f t="shared" si="58"/>
        <v>0</v>
      </c>
      <c r="BJ199" s="15" t="s">
        <v>79</v>
      </c>
      <c r="BK199" s="139">
        <f t="shared" si="59"/>
        <v>1613.11</v>
      </c>
      <c r="BL199" s="15" t="s">
        <v>161</v>
      </c>
      <c r="BM199" s="138" t="s">
        <v>1218</v>
      </c>
    </row>
    <row r="200" spans="2:65" s="1" customFormat="1" ht="16.5" customHeight="1">
      <c r="B200" s="125"/>
      <c r="C200" s="126" t="s">
        <v>703</v>
      </c>
      <c r="D200" s="126" t="s">
        <v>156</v>
      </c>
      <c r="E200" s="127" t="s">
        <v>3651</v>
      </c>
      <c r="F200" s="128" t="s">
        <v>568</v>
      </c>
      <c r="G200" s="129" t="s">
        <v>159</v>
      </c>
      <c r="H200" s="130">
        <v>14</v>
      </c>
      <c r="I200" s="131">
        <v>2.4914504999999996</v>
      </c>
      <c r="J200" s="132">
        <f t="shared" si="50"/>
        <v>34.880000000000003</v>
      </c>
      <c r="K200" s="128" t="s">
        <v>3</v>
      </c>
      <c r="L200" s="133"/>
      <c r="M200" s="134" t="s">
        <v>3</v>
      </c>
      <c r="N200" s="135" t="s">
        <v>42</v>
      </c>
      <c r="P200" s="136">
        <f t="shared" si="51"/>
        <v>0</v>
      </c>
      <c r="Q200" s="136">
        <v>0</v>
      </c>
      <c r="R200" s="136">
        <f t="shared" si="52"/>
        <v>0</v>
      </c>
      <c r="S200" s="136">
        <v>0</v>
      </c>
      <c r="T200" s="137">
        <f t="shared" si="53"/>
        <v>0</v>
      </c>
      <c r="AR200" s="138" t="s">
        <v>160</v>
      </c>
      <c r="AT200" s="138" t="s">
        <v>156</v>
      </c>
      <c r="AU200" s="138" t="s">
        <v>81</v>
      </c>
      <c r="AY200" s="15" t="s">
        <v>153</v>
      </c>
      <c r="BE200" s="139">
        <f t="shared" si="54"/>
        <v>34.880000000000003</v>
      </c>
      <c r="BF200" s="139">
        <f t="shared" si="55"/>
        <v>0</v>
      </c>
      <c r="BG200" s="139">
        <f t="shared" si="56"/>
        <v>0</v>
      </c>
      <c r="BH200" s="139">
        <f t="shared" si="57"/>
        <v>0</v>
      </c>
      <c r="BI200" s="139">
        <f t="shared" si="58"/>
        <v>0</v>
      </c>
      <c r="BJ200" s="15" t="s">
        <v>79</v>
      </c>
      <c r="BK200" s="139">
        <f t="shared" si="59"/>
        <v>34.880000000000003</v>
      </c>
      <c r="BL200" s="15" t="s">
        <v>161</v>
      </c>
      <c r="BM200" s="138" t="s">
        <v>2064</v>
      </c>
    </row>
    <row r="201" spans="2:65" s="1" customFormat="1" ht="16.5" customHeight="1">
      <c r="B201" s="125"/>
      <c r="C201" s="126" t="s">
        <v>369</v>
      </c>
      <c r="D201" s="126" t="s">
        <v>156</v>
      </c>
      <c r="E201" s="127" t="s">
        <v>3652</v>
      </c>
      <c r="F201" s="128" t="s">
        <v>3653</v>
      </c>
      <c r="G201" s="129" t="s">
        <v>159</v>
      </c>
      <c r="H201" s="130">
        <v>1</v>
      </c>
      <c r="I201" s="131">
        <v>5720.7166499999994</v>
      </c>
      <c r="J201" s="132">
        <f t="shared" si="50"/>
        <v>5720.72</v>
      </c>
      <c r="K201" s="128" t="s">
        <v>3</v>
      </c>
      <c r="L201" s="133"/>
      <c r="M201" s="134" t="s">
        <v>3</v>
      </c>
      <c r="N201" s="135" t="s">
        <v>42</v>
      </c>
      <c r="P201" s="136">
        <f t="shared" si="51"/>
        <v>0</v>
      </c>
      <c r="Q201" s="136">
        <v>0</v>
      </c>
      <c r="R201" s="136">
        <f t="shared" si="52"/>
        <v>0</v>
      </c>
      <c r="S201" s="136">
        <v>0</v>
      </c>
      <c r="T201" s="137">
        <f t="shared" si="53"/>
        <v>0</v>
      </c>
      <c r="AR201" s="138" t="s">
        <v>160</v>
      </c>
      <c r="AT201" s="138" t="s">
        <v>156</v>
      </c>
      <c r="AU201" s="138" t="s">
        <v>81</v>
      </c>
      <c r="AY201" s="15" t="s">
        <v>153</v>
      </c>
      <c r="BE201" s="139">
        <f t="shared" si="54"/>
        <v>5720.72</v>
      </c>
      <c r="BF201" s="139">
        <f t="shared" si="55"/>
        <v>0</v>
      </c>
      <c r="BG201" s="139">
        <f t="shared" si="56"/>
        <v>0</v>
      </c>
      <c r="BH201" s="139">
        <f t="shared" si="57"/>
        <v>0</v>
      </c>
      <c r="BI201" s="139">
        <f t="shared" si="58"/>
        <v>0</v>
      </c>
      <c r="BJ201" s="15" t="s">
        <v>79</v>
      </c>
      <c r="BK201" s="139">
        <f t="shared" si="59"/>
        <v>5720.72</v>
      </c>
      <c r="BL201" s="15" t="s">
        <v>161</v>
      </c>
      <c r="BM201" s="138" t="s">
        <v>3654</v>
      </c>
    </row>
    <row r="202" spans="2:65" s="1" customFormat="1" ht="16.5" customHeight="1">
      <c r="B202" s="125"/>
      <c r="C202" s="126" t="s">
        <v>708</v>
      </c>
      <c r="D202" s="126" t="s">
        <v>156</v>
      </c>
      <c r="E202" s="127" t="s">
        <v>3655</v>
      </c>
      <c r="F202" s="128" t="s">
        <v>581</v>
      </c>
      <c r="G202" s="129" t="s">
        <v>159</v>
      </c>
      <c r="H202" s="130">
        <v>1</v>
      </c>
      <c r="I202" s="131">
        <v>1522.76685</v>
      </c>
      <c r="J202" s="132">
        <f t="shared" si="50"/>
        <v>1522.77</v>
      </c>
      <c r="K202" s="128" t="s">
        <v>3</v>
      </c>
      <c r="L202" s="133"/>
      <c r="M202" s="134" t="s">
        <v>3</v>
      </c>
      <c r="N202" s="135" t="s">
        <v>42</v>
      </c>
      <c r="P202" s="136">
        <f t="shared" si="51"/>
        <v>0</v>
      </c>
      <c r="Q202" s="136">
        <v>0</v>
      </c>
      <c r="R202" s="136">
        <f t="shared" si="52"/>
        <v>0</v>
      </c>
      <c r="S202" s="136">
        <v>0</v>
      </c>
      <c r="T202" s="137">
        <f t="shared" si="53"/>
        <v>0</v>
      </c>
      <c r="AR202" s="138" t="s">
        <v>160</v>
      </c>
      <c r="AT202" s="138" t="s">
        <v>156</v>
      </c>
      <c r="AU202" s="138" t="s">
        <v>81</v>
      </c>
      <c r="AY202" s="15" t="s">
        <v>153</v>
      </c>
      <c r="BE202" s="139">
        <f t="shared" si="54"/>
        <v>1522.77</v>
      </c>
      <c r="BF202" s="139">
        <f t="shared" si="55"/>
        <v>0</v>
      </c>
      <c r="BG202" s="139">
        <f t="shared" si="56"/>
        <v>0</v>
      </c>
      <c r="BH202" s="139">
        <f t="shared" si="57"/>
        <v>0</v>
      </c>
      <c r="BI202" s="139">
        <f t="shared" si="58"/>
        <v>0</v>
      </c>
      <c r="BJ202" s="15" t="s">
        <v>79</v>
      </c>
      <c r="BK202" s="139">
        <f t="shared" si="59"/>
        <v>1522.77</v>
      </c>
      <c r="BL202" s="15" t="s">
        <v>161</v>
      </c>
      <c r="BM202" s="138" t="s">
        <v>2068</v>
      </c>
    </row>
    <row r="203" spans="2:65" s="1" customFormat="1" ht="16.5" customHeight="1">
      <c r="B203" s="125"/>
      <c r="C203" s="126" t="s">
        <v>373</v>
      </c>
      <c r="D203" s="126" t="s">
        <v>156</v>
      </c>
      <c r="E203" s="127" t="s">
        <v>3656</v>
      </c>
      <c r="F203" s="128" t="s">
        <v>604</v>
      </c>
      <c r="G203" s="129" t="s">
        <v>159</v>
      </c>
      <c r="H203" s="130">
        <v>1</v>
      </c>
      <c r="I203" s="131">
        <v>82.400636999999989</v>
      </c>
      <c r="J203" s="132">
        <f t="shared" si="50"/>
        <v>82.4</v>
      </c>
      <c r="K203" s="128" t="s">
        <v>3</v>
      </c>
      <c r="L203" s="133"/>
      <c r="M203" s="134" t="s">
        <v>3</v>
      </c>
      <c r="N203" s="135" t="s">
        <v>42</v>
      </c>
      <c r="P203" s="136">
        <f t="shared" si="51"/>
        <v>0</v>
      </c>
      <c r="Q203" s="136">
        <v>0</v>
      </c>
      <c r="R203" s="136">
        <f t="shared" si="52"/>
        <v>0</v>
      </c>
      <c r="S203" s="136">
        <v>0</v>
      </c>
      <c r="T203" s="137">
        <f t="shared" si="53"/>
        <v>0</v>
      </c>
      <c r="AR203" s="138" t="s">
        <v>160</v>
      </c>
      <c r="AT203" s="138" t="s">
        <v>156</v>
      </c>
      <c r="AU203" s="138" t="s">
        <v>81</v>
      </c>
      <c r="AY203" s="15" t="s">
        <v>153</v>
      </c>
      <c r="BE203" s="139">
        <f t="shared" si="54"/>
        <v>82.4</v>
      </c>
      <c r="BF203" s="139">
        <f t="shared" si="55"/>
        <v>0</v>
      </c>
      <c r="BG203" s="139">
        <f t="shared" si="56"/>
        <v>0</v>
      </c>
      <c r="BH203" s="139">
        <f t="shared" si="57"/>
        <v>0</v>
      </c>
      <c r="BI203" s="139">
        <f t="shared" si="58"/>
        <v>0</v>
      </c>
      <c r="BJ203" s="15" t="s">
        <v>79</v>
      </c>
      <c r="BK203" s="139">
        <f t="shared" si="59"/>
        <v>82.4</v>
      </c>
      <c r="BL203" s="15" t="s">
        <v>161</v>
      </c>
      <c r="BM203" s="138" t="s">
        <v>3657</v>
      </c>
    </row>
    <row r="204" spans="2:65" s="1" customFormat="1" ht="16.5" customHeight="1">
      <c r="B204" s="125"/>
      <c r="C204" s="126" t="s">
        <v>715</v>
      </c>
      <c r="D204" s="126" t="s">
        <v>156</v>
      </c>
      <c r="E204" s="127" t="s">
        <v>3658</v>
      </c>
      <c r="F204" s="128" t="s">
        <v>608</v>
      </c>
      <c r="G204" s="129" t="s">
        <v>159</v>
      </c>
      <c r="H204" s="130">
        <v>1</v>
      </c>
      <c r="I204" s="131">
        <v>82.400636999999989</v>
      </c>
      <c r="J204" s="132">
        <f t="shared" si="50"/>
        <v>82.4</v>
      </c>
      <c r="K204" s="128" t="s">
        <v>3</v>
      </c>
      <c r="L204" s="133"/>
      <c r="M204" s="134" t="s">
        <v>3</v>
      </c>
      <c r="N204" s="135" t="s">
        <v>42</v>
      </c>
      <c r="P204" s="136">
        <f t="shared" si="51"/>
        <v>0</v>
      </c>
      <c r="Q204" s="136">
        <v>0</v>
      </c>
      <c r="R204" s="136">
        <f t="shared" si="52"/>
        <v>0</v>
      </c>
      <c r="S204" s="136">
        <v>0</v>
      </c>
      <c r="T204" s="137">
        <f t="shared" si="53"/>
        <v>0</v>
      </c>
      <c r="AR204" s="138" t="s">
        <v>160</v>
      </c>
      <c r="AT204" s="138" t="s">
        <v>156</v>
      </c>
      <c r="AU204" s="138" t="s">
        <v>81</v>
      </c>
      <c r="AY204" s="15" t="s">
        <v>153</v>
      </c>
      <c r="BE204" s="139">
        <f t="shared" si="54"/>
        <v>82.4</v>
      </c>
      <c r="BF204" s="139">
        <f t="shared" si="55"/>
        <v>0</v>
      </c>
      <c r="BG204" s="139">
        <f t="shared" si="56"/>
        <v>0</v>
      </c>
      <c r="BH204" s="139">
        <f t="shared" si="57"/>
        <v>0</v>
      </c>
      <c r="BI204" s="139">
        <f t="shared" si="58"/>
        <v>0</v>
      </c>
      <c r="BJ204" s="15" t="s">
        <v>79</v>
      </c>
      <c r="BK204" s="139">
        <f t="shared" si="59"/>
        <v>82.4</v>
      </c>
      <c r="BL204" s="15" t="s">
        <v>161</v>
      </c>
      <c r="BM204" s="138" t="s">
        <v>868</v>
      </c>
    </row>
    <row r="205" spans="2:65" s="1" customFormat="1" ht="16.5" customHeight="1">
      <c r="B205" s="125"/>
      <c r="C205" s="126" t="s">
        <v>575</v>
      </c>
      <c r="D205" s="126" t="s">
        <v>156</v>
      </c>
      <c r="E205" s="127" t="s">
        <v>3659</v>
      </c>
      <c r="F205" s="128" t="s">
        <v>618</v>
      </c>
      <c r="G205" s="129" t="s">
        <v>159</v>
      </c>
      <c r="H205" s="130">
        <v>2</v>
      </c>
      <c r="I205" s="131">
        <v>34.255039499999995</v>
      </c>
      <c r="J205" s="132">
        <f t="shared" si="50"/>
        <v>68.510000000000005</v>
      </c>
      <c r="K205" s="128" t="s">
        <v>3</v>
      </c>
      <c r="L205" s="133"/>
      <c r="M205" s="134" t="s">
        <v>3</v>
      </c>
      <c r="N205" s="135" t="s">
        <v>42</v>
      </c>
      <c r="P205" s="136">
        <f t="shared" si="51"/>
        <v>0</v>
      </c>
      <c r="Q205" s="136">
        <v>0</v>
      </c>
      <c r="R205" s="136">
        <f t="shared" si="52"/>
        <v>0</v>
      </c>
      <c r="S205" s="136">
        <v>0</v>
      </c>
      <c r="T205" s="137">
        <f t="shared" si="53"/>
        <v>0</v>
      </c>
      <c r="AR205" s="138" t="s">
        <v>160</v>
      </c>
      <c r="AT205" s="138" t="s">
        <v>156</v>
      </c>
      <c r="AU205" s="138" t="s">
        <v>81</v>
      </c>
      <c r="AY205" s="15" t="s">
        <v>153</v>
      </c>
      <c r="BE205" s="139">
        <f t="shared" si="54"/>
        <v>68.510000000000005</v>
      </c>
      <c r="BF205" s="139">
        <f t="shared" si="55"/>
        <v>0</v>
      </c>
      <c r="BG205" s="139">
        <f t="shared" si="56"/>
        <v>0</v>
      </c>
      <c r="BH205" s="139">
        <f t="shared" si="57"/>
        <v>0</v>
      </c>
      <c r="BI205" s="139">
        <f t="shared" si="58"/>
        <v>0</v>
      </c>
      <c r="BJ205" s="15" t="s">
        <v>79</v>
      </c>
      <c r="BK205" s="139">
        <f t="shared" si="59"/>
        <v>68.510000000000005</v>
      </c>
      <c r="BL205" s="15" t="s">
        <v>161</v>
      </c>
      <c r="BM205" s="138" t="s">
        <v>2071</v>
      </c>
    </row>
    <row r="206" spans="2:65" s="1" customFormat="1" ht="16.5" customHeight="1">
      <c r="B206" s="125"/>
      <c r="C206" s="126" t="s">
        <v>725</v>
      </c>
      <c r="D206" s="126" t="s">
        <v>156</v>
      </c>
      <c r="E206" s="127" t="s">
        <v>3660</v>
      </c>
      <c r="F206" s="128" t="s">
        <v>637</v>
      </c>
      <c r="G206" s="129" t="s">
        <v>159</v>
      </c>
      <c r="H206" s="130">
        <v>2</v>
      </c>
      <c r="I206" s="131">
        <v>15.679785000000001</v>
      </c>
      <c r="J206" s="132">
        <f t="shared" si="50"/>
        <v>31.36</v>
      </c>
      <c r="K206" s="128" t="s">
        <v>3</v>
      </c>
      <c r="L206" s="133"/>
      <c r="M206" s="134" t="s">
        <v>3</v>
      </c>
      <c r="N206" s="135" t="s">
        <v>42</v>
      </c>
      <c r="P206" s="136">
        <f t="shared" si="51"/>
        <v>0</v>
      </c>
      <c r="Q206" s="136">
        <v>0</v>
      </c>
      <c r="R206" s="136">
        <f t="shared" si="52"/>
        <v>0</v>
      </c>
      <c r="S206" s="136">
        <v>0</v>
      </c>
      <c r="T206" s="137">
        <f t="shared" si="53"/>
        <v>0</v>
      </c>
      <c r="AR206" s="138" t="s">
        <v>160</v>
      </c>
      <c r="AT206" s="138" t="s">
        <v>156</v>
      </c>
      <c r="AU206" s="138" t="s">
        <v>81</v>
      </c>
      <c r="AY206" s="15" t="s">
        <v>153</v>
      </c>
      <c r="BE206" s="139">
        <f t="shared" si="54"/>
        <v>31.36</v>
      </c>
      <c r="BF206" s="139">
        <f t="shared" si="55"/>
        <v>0</v>
      </c>
      <c r="BG206" s="139">
        <f t="shared" si="56"/>
        <v>0</v>
      </c>
      <c r="BH206" s="139">
        <f t="shared" si="57"/>
        <v>0</v>
      </c>
      <c r="BI206" s="139">
        <f t="shared" si="58"/>
        <v>0</v>
      </c>
      <c r="BJ206" s="15" t="s">
        <v>79</v>
      </c>
      <c r="BK206" s="139">
        <f t="shared" si="59"/>
        <v>31.36</v>
      </c>
      <c r="BL206" s="15" t="s">
        <v>161</v>
      </c>
      <c r="BM206" s="138" t="s">
        <v>880</v>
      </c>
    </row>
    <row r="207" spans="2:65" s="1" customFormat="1" ht="16.5" customHeight="1">
      <c r="B207" s="125"/>
      <c r="C207" s="126" t="s">
        <v>578</v>
      </c>
      <c r="D207" s="126" t="s">
        <v>156</v>
      </c>
      <c r="E207" s="127" t="s">
        <v>3661</v>
      </c>
      <c r="F207" s="128" t="s">
        <v>641</v>
      </c>
      <c r="G207" s="129" t="s">
        <v>159</v>
      </c>
      <c r="H207" s="130">
        <v>2</v>
      </c>
      <c r="I207" s="131">
        <v>14.852507999999998</v>
      </c>
      <c r="J207" s="132">
        <f t="shared" si="50"/>
        <v>29.71</v>
      </c>
      <c r="K207" s="128" t="s">
        <v>3</v>
      </c>
      <c r="L207" s="133"/>
      <c r="M207" s="134" t="s">
        <v>3</v>
      </c>
      <c r="N207" s="135" t="s">
        <v>42</v>
      </c>
      <c r="P207" s="136">
        <f t="shared" si="51"/>
        <v>0</v>
      </c>
      <c r="Q207" s="136">
        <v>0</v>
      </c>
      <c r="R207" s="136">
        <f t="shared" si="52"/>
        <v>0</v>
      </c>
      <c r="S207" s="136">
        <v>0</v>
      </c>
      <c r="T207" s="137">
        <f t="shared" si="53"/>
        <v>0</v>
      </c>
      <c r="AR207" s="138" t="s">
        <v>160</v>
      </c>
      <c r="AT207" s="138" t="s">
        <v>156</v>
      </c>
      <c r="AU207" s="138" t="s">
        <v>81</v>
      </c>
      <c r="AY207" s="15" t="s">
        <v>153</v>
      </c>
      <c r="BE207" s="139">
        <f t="shared" si="54"/>
        <v>29.71</v>
      </c>
      <c r="BF207" s="139">
        <f t="shared" si="55"/>
        <v>0</v>
      </c>
      <c r="BG207" s="139">
        <f t="shared" si="56"/>
        <v>0</v>
      </c>
      <c r="BH207" s="139">
        <f t="shared" si="57"/>
        <v>0</v>
      </c>
      <c r="BI207" s="139">
        <f t="shared" si="58"/>
        <v>0</v>
      </c>
      <c r="BJ207" s="15" t="s">
        <v>79</v>
      </c>
      <c r="BK207" s="139">
        <f t="shared" si="59"/>
        <v>29.71</v>
      </c>
      <c r="BL207" s="15" t="s">
        <v>161</v>
      </c>
      <c r="BM207" s="138" t="s">
        <v>2074</v>
      </c>
    </row>
    <row r="208" spans="2:65" s="1" customFormat="1" ht="16.5" customHeight="1">
      <c r="B208" s="125"/>
      <c r="C208" s="126" t="s">
        <v>732</v>
      </c>
      <c r="D208" s="126" t="s">
        <v>156</v>
      </c>
      <c r="E208" s="127" t="s">
        <v>3662</v>
      </c>
      <c r="F208" s="128" t="s">
        <v>680</v>
      </c>
      <c r="G208" s="129" t="s">
        <v>159</v>
      </c>
      <c r="H208" s="130">
        <v>200</v>
      </c>
      <c r="I208" s="131">
        <v>14.6697375</v>
      </c>
      <c r="J208" s="132">
        <f t="shared" si="50"/>
        <v>2933.95</v>
      </c>
      <c r="K208" s="128" t="s">
        <v>3</v>
      </c>
      <c r="L208" s="133"/>
      <c r="M208" s="134" t="s">
        <v>3</v>
      </c>
      <c r="N208" s="135" t="s">
        <v>42</v>
      </c>
      <c r="P208" s="136">
        <f t="shared" si="51"/>
        <v>0</v>
      </c>
      <c r="Q208" s="136">
        <v>0</v>
      </c>
      <c r="R208" s="136">
        <f t="shared" si="52"/>
        <v>0</v>
      </c>
      <c r="S208" s="136">
        <v>0</v>
      </c>
      <c r="T208" s="137">
        <f t="shared" si="53"/>
        <v>0</v>
      </c>
      <c r="AR208" s="138" t="s">
        <v>160</v>
      </c>
      <c r="AT208" s="138" t="s">
        <v>156</v>
      </c>
      <c r="AU208" s="138" t="s">
        <v>81</v>
      </c>
      <c r="AY208" s="15" t="s">
        <v>153</v>
      </c>
      <c r="BE208" s="139">
        <f t="shared" si="54"/>
        <v>2933.95</v>
      </c>
      <c r="BF208" s="139">
        <f t="shared" si="55"/>
        <v>0</v>
      </c>
      <c r="BG208" s="139">
        <f t="shared" si="56"/>
        <v>0</v>
      </c>
      <c r="BH208" s="139">
        <f t="shared" si="57"/>
        <v>0</v>
      </c>
      <c r="BI208" s="139">
        <f t="shared" si="58"/>
        <v>0</v>
      </c>
      <c r="BJ208" s="15" t="s">
        <v>79</v>
      </c>
      <c r="BK208" s="139">
        <f t="shared" si="59"/>
        <v>2933.95</v>
      </c>
      <c r="BL208" s="15" t="s">
        <v>161</v>
      </c>
      <c r="BM208" s="138" t="s">
        <v>852</v>
      </c>
    </row>
    <row r="209" spans="2:65" s="1" customFormat="1" ht="37.9" customHeight="1">
      <c r="B209" s="125"/>
      <c r="C209" s="126" t="s">
        <v>582</v>
      </c>
      <c r="D209" s="126" t="s">
        <v>156</v>
      </c>
      <c r="E209" s="127" t="s">
        <v>3663</v>
      </c>
      <c r="F209" s="128" t="s">
        <v>158</v>
      </c>
      <c r="G209" s="129" t="s">
        <v>159</v>
      </c>
      <c r="H209" s="130">
        <v>1</v>
      </c>
      <c r="I209" s="131">
        <v>55211.707039499997</v>
      </c>
      <c r="J209" s="132">
        <f t="shared" si="50"/>
        <v>55211.71</v>
      </c>
      <c r="K209" s="128" t="s">
        <v>3</v>
      </c>
      <c r="L209" s="133"/>
      <c r="M209" s="134" t="s">
        <v>3</v>
      </c>
      <c r="N209" s="135" t="s">
        <v>42</v>
      </c>
      <c r="P209" s="136">
        <f t="shared" si="51"/>
        <v>0</v>
      </c>
      <c r="Q209" s="136">
        <v>0</v>
      </c>
      <c r="R209" s="136">
        <f t="shared" si="52"/>
        <v>0</v>
      </c>
      <c r="S209" s="136">
        <v>0</v>
      </c>
      <c r="T209" s="137">
        <f t="shared" si="53"/>
        <v>0</v>
      </c>
      <c r="AR209" s="138" t="s">
        <v>160</v>
      </c>
      <c r="AT209" s="138" t="s">
        <v>156</v>
      </c>
      <c r="AU209" s="138" t="s">
        <v>81</v>
      </c>
      <c r="AY209" s="15" t="s">
        <v>153</v>
      </c>
      <c r="BE209" s="139">
        <f t="shared" si="54"/>
        <v>55211.71</v>
      </c>
      <c r="BF209" s="139">
        <f t="shared" si="55"/>
        <v>0</v>
      </c>
      <c r="BG209" s="139">
        <f t="shared" si="56"/>
        <v>0</v>
      </c>
      <c r="BH209" s="139">
        <f t="shared" si="57"/>
        <v>0</v>
      </c>
      <c r="BI209" s="139">
        <f t="shared" si="58"/>
        <v>0</v>
      </c>
      <c r="BJ209" s="15" t="s">
        <v>79</v>
      </c>
      <c r="BK209" s="139">
        <f t="shared" si="59"/>
        <v>55211.71</v>
      </c>
      <c r="BL209" s="15" t="s">
        <v>161</v>
      </c>
      <c r="BM209" s="138" t="s">
        <v>926</v>
      </c>
    </row>
    <row r="210" spans="2:65" s="1" customFormat="1" ht="16.5" customHeight="1">
      <c r="B210" s="125"/>
      <c r="C210" s="126" t="s">
        <v>739</v>
      </c>
      <c r="D210" s="126" t="s">
        <v>156</v>
      </c>
      <c r="E210" s="127" t="s">
        <v>3664</v>
      </c>
      <c r="F210" s="128" t="s">
        <v>163</v>
      </c>
      <c r="G210" s="129" t="s">
        <v>164</v>
      </c>
      <c r="H210" s="130">
        <v>1</v>
      </c>
      <c r="I210" s="131">
        <v>4665.4574999999995</v>
      </c>
      <c r="J210" s="132">
        <f t="shared" si="50"/>
        <v>4665.46</v>
      </c>
      <c r="K210" s="128" t="s">
        <v>3</v>
      </c>
      <c r="L210" s="133"/>
      <c r="M210" s="134" t="s">
        <v>3</v>
      </c>
      <c r="N210" s="135" t="s">
        <v>42</v>
      </c>
      <c r="P210" s="136">
        <f t="shared" si="51"/>
        <v>0</v>
      </c>
      <c r="Q210" s="136">
        <v>0</v>
      </c>
      <c r="R210" s="136">
        <f t="shared" si="52"/>
        <v>0</v>
      </c>
      <c r="S210" s="136">
        <v>0</v>
      </c>
      <c r="T210" s="137">
        <f t="shared" si="53"/>
        <v>0</v>
      </c>
      <c r="AR210" s="138" t="s">
        <v>160</v>
      </c>
      <c r="AT210" s="138" t="s">
        <v>156</v>
      </c>
      <c r="AU210" s="138" t="s">
        <v>81</v>
      </c>
      <c r="AY210" s="15" t="s">
        <v>153</v>
      </c>
      <c r="BE210" s="139">
        <f t="shared" si="54"/>
        <v>4665.46</v>
      </c>
      <c r="BF210" s="139">
        <f t="shared" si="55"/>
        <v>0</v>
      </c>
      <c r="BG210" s="139">
        <f t="shared" si="56"/>
        <v>0</v>
      </c>
      <c r="BH210" s="139">
        <f t="shared" si="57"/>
        <v>0</v>
      </c>
      <c r="BI210" s="139">
        <f t="shared" si="58"/>
        <v>0</v>
      </c>
      <c r="BJ210" s="15" t="s">
        <v>79</v>
      </c>
      <c r="BK210" s="139">
        <f t="shared" si="59"/>
        <v>4665.46</v>
      </c>
      <c r="BL210" s="15" t="s">
        <v>161</v>
      </c>
      <c r="BM210" s="138" t="s">
        <v>3665</v>
      </c>
    </row>
    <row r="211" spans="2:65" s="11" customFormat="1" ht="22.9" customHeight="1">
      <c r="B211" s="113"/>
      <c r="D211" s="114" t="s">
        <v>70</v>
      </c>
      <c r="E211" s="123" t="s">
        <v>718</v>
      </c>
      <c r="F211" s="123" t="s">
        <v>3666</v>
      </c>
      <c r="I211" s="116"/>
      <c r="J211" s="124">
        <f>BK211</f>
        <v>155912.26</v>
      </c>
      <c r="L211" s="113"/>
      <c r="M211" s="118"/>
      <c r="P211" s="119">
        <f>P212+P220+P227</f>
        <v>0</v>
      </c>
      <c r="R211" s="119">
        <f>R212+R220+R227</f>
        <v>0</v>
      </c>
      <c r="T211" s="120">
        <f>T212+T220+T227</f>
        <v>0</v>
      </c>
      <c r="AR211" s="114" t="s">
        <v>79</v>
      </c>
      <c r="AT211" s="121" t="s">
        <v>70</v>
      </c>
      <c r="AU211" s="121" t="s">
        <v>79</v>
      </c>
      <c r="AY211" s="114" t="s">
        <v>153</v>
      </c>
      <c r="BK211" s="122">
        <f>BK212+BK220+BK227</f>
        <v>155912.26</v>
      </c>
    </row>
    <row r="212" spans="2:65" s="11" customFormat="1" ht="20.85" customHeight="1">
      <c r="B212" s="113"/>
      <c r="D212" s="114" t="s">
        <v>70</v>
      </c>
      <c r="E212" s="123" t="s">
        <v>720</v>
      </c>
      <c r="F212" s="123" t="s">
        <v>3666</v>
      </c>
      <c r="I212" s="116"/>
      <c r="J212" s="124">
        <f>BK212</f>
        <v>63990.410000000011</v>
      </c>
      <c r="L212" s="113"/>
      <c r="M212" s="118"/>
      <c r="P212" s="119">
        <f>SUM(P213:P219)</f>
        <v>0</v>
      </c>
      <c r="R212" s="119">
        <f>SUM(R213:R219)</f>
        <v>0</v>
      </c>
      <c r="T212" s="120">
        <f>SUM(T213:T219)</f>
        <v>0</v>
      </c>
      <c r="AR212" s="114" t="s">
        <v>79</v>
      </c>
      <c r="AT212" s="121" t="s">
        <v>70</v>
      </c>
      <c r="AU212" s="121" t="s">
        <v>81</v>
      </c>
      <c r="AY212" s="114" t="s">
        <v>153</v>
      </c>
      <c r="BK212" s="122">
        <f>SUM(BK213:BK219)</f>
        <v>63990.410000000011</v>
      </c>
    </row>
    <row r="213" spans="2:65" s="1" customFormat="1" ht="16.5" customHeight="1">
      <c r="B213" s="125"/>
      <c r="C213" s="126" t="s">
        <v>585</v>
      </c>
      <c r="D213" s="126" t="s">
        <v>156</v>
      </c>
      <c r="E213" s="127" t="s">
        <v>3667</v>
      </c>
      <c r="F213" s="128" t="s">
        <v>723</v>
      </c>
      <c r="G213" s="129" t="s">
        <v>159</v>
      </c>
      <c r="H213" s="130">
        <v>1</v>
      </c>
      <c r="I213" s="131">
        <v>9198.1659</v>
      </c>
      <c r="J213" s="132">
        <f t="shared" ref="J213:J219" si="60">ROUND(I213*H213,2)</f>
        <v>9198.17</v>
      </c>
      <c r="K213" s="128" t="s">
        <v>3</v>
      </c>
      <c r="L213" s="133"/>
      <c r="M213" s="134" t="s">
        <v>3</v>
      </c>
      <c r="N213" s="135" t="s">
        <v>42</v>
      </c>
      <c r="P213" s="136">
        <f t="shared" ref="P213:P219" si="61">O213*H213</f>
        <v>0</v>
      </c>
      <c r="Q213" s="136">
        <v>0</v>
      </c>
      <c r="R213" s="136">
        <f t="shared" ref="R213:R219" si="62">Q213*H213</f>
        <v>0</v>
      </c>
      <c r="S213" s="136">
        <v>0</v>
      </c>
      <c r="T213" s="137">
        <f t="shared" ref="T213:T219" si="63">S213*H213</f>
        <v>0</v>
      </c>
      <c r="AR213" s="138" t="s">
        <v>160</v>
      </c>
      <c r="AT213" s="138" t="s">
        <v>156</v>
      </c>
      <c r="AU213" s="138" t="s">
        <v>167</v>
      </c>
      <c r="AY213" s="15" t="s">
        <v>153</v>
      </c>
      <c r="BE213" s="139">
        <f t="shared" ref="BE213:BE219" si="64">IF(N213="základní",J213,0)</f>
        <v>9198.17</v>
      </c>
      <c r="BF213" s="139">
        <f t="shared" ref="BF213:BF219" si="65">IF(N213="snížená",J213,0)</f>
        <v>0</v>
      </c>
      <c r="BG213" s="139">
        <f t="shared" ref="BG213:BG219" si="66">IF(N213="zákl. přenesená",J213,0)</f>
        <v>0</v>
      </c>
      <c r="BH213" s="139">
        <f t="shared" ref="BH213:BH219" si="67">IF(N213="sníž. přenesená",J213,0)</f>
        <v>0</v>
      </c>
      <c r="BI213" s="139">
        <f t="shared" ref="BI213:BI219" si="68">IF(N213="nulová",J213,0)</f>
        <v>0</v>
      </c>
      <c r="BJ213" s="15" t="s">
        <v>79</v>
      </c>
      <c r="BK213" s="139">
        <f t="shared" ref="BK213:BK219" si="69">ROUND(I213*H213,2)</f>
        <v>9198.17</v>
      </c>
      <c r="BL213" s="15" t="s">
        <v>161</v>
      </c>
      <c r="BM213" s="138" t="s">
        <v>3668</v>
      </c>
    </row>
    <row r="214" spans="2:65" s="1" customFormat="1" ht="16.5" customHeight="1">
      <c r="B214" s="125"/>
      <c r="C214" s="126" t="s">
        <v>745</v>
      </c>
      <c r="D214" s="126" t="s">
        <v>156</v>
      </c>
      <c r="E214" s="127" t="s">
        <v>3669</v>
      </c>
      <c r="F214" s="128" t="s">
        <v>727</v>
      </c>
      <c r="G214" s="129" t="s">
        <v>159</v>
      </c>
      <c r="H214" s="130">
        <v>9</v>
      </c>
      <c r="I214" s="131">
        <v>2313.4897499999997</v>
      </c>
      <c r="J214" s="132">
        <f t="shared" si="60"/>
        <v>20821.41</v>
      </c>
      <c r="K214" s="128" t="s">
        <v>3</v>
      </c>
      <c r="L214" s="133"/>
      <c r="M214" s="134" t="s">
        <v>3</v>
      </c>
      <c r="N214" s="135" t="s">
        <v>42</v>
      </c>
      <c r="P214" s="136">
        <f t="shared" si="61"/>
        <v>0</v>
      </c>
      <c r="Q214" s="136">
        <v>0</v>
      </c>
      <c r="R214" s="136">
        <f t="shared" si="62"/>
        <v>0</v>
      </c>
      <c r="S214" s="136">
        <v>0</v>
      </c>
      <c r="T214" s="137">
        <f t="shared" si="63"/>
        <v>0</v>
      </c>
      <c r="AR214" s="138" t="s">
        <v>160</v>
      </c>
      <c r="AT214" s="138" t="s">
        <v>156</v>
      </c>
      <c r="AU214" s="138" t="s">
        <v>167</v>
      </c>
      <c r="AY214" s="15" t="s">
        <v>153</v>
      </c>
      <c r="BE214" s="139">
        <f t="shared" si="64"/>
        <v>20821.41</v>
      </c>
      <c r="BF214" s="139">
        <f t="shared" si="65"/>
        <v>0</v>
      </c>
      <c r="BG214" s="139">
        <f t="shared" si="66"/>
        <v>0</v>
      </c>
      <c r="BH214" s="139">
        <f t="shared" si="67"/>
        <v>0</v>
      </c>
      <c r="BI214" s="139">
        <f t="shared" si="68"/>
        <v>0</v>
      </c>
      <c r="BJ214" s="15" t="s">
        <v>79</v>
      </c>
      <c r="BK214" s="139">
        <f t="shared" si="69"/>
        <v>20821.41</v>
      </c>
      <c r="BL214" s="15" t="s">
        <v>161</v>
      </c>
      <c r="BM214" s="138" t="s">
        <v>3670</v>
      </c>
    </row>
    <row r="215" spans="2:65" s="1" customFormat="1" ht="16.5" customHeight="1">
      <c r="B215" s="125"/>
      <c r="C215" s="126" t="s">
        <v>589</v>
      </c>
      <c r="D215" s="126" t="s">
        <v>156</v>
      </c>
      <c r="E215" s="127" t="s">
        <v>3671</v>
      </c>
      <c r="F215" s="128" t="s">
        <v>730</v>
      </c>
      <c r="G215" s="129" t="s">
        <v>159</v>
      </c>
      <c r="H215" s="130">
        <v>3</v>
      </c>
      <c r="I215" s="131">
        <v>2607.84645</v>
      </c>
      <c r="J215" s="132">
        <f t="shared" si="60"/>
        <v>7823.54</v>
      </c>
      <c r="K215" s="128" t="s">
        <v>3</v>
      </c>
      <c r="L215" s="133"/>
      <c r="M215" s="134" t="s">
        <v>3</v>
      </c>
      <c r="N215" s="135" t="s">
        <v>42</v>
      </c>
      <c r="P215" s="136">
        <f t="shared" si="61"/>
        <v>0</v>
      </c>
      <c r="Q215" s="136">
        <v>0</v>
      </c>
      <c r="R215" s="136">
        <f t="shared" si="62"/>
        <v>0</v>
      </c>
      <c r="S215" s="136">
        <v>0</v>
      </c>
      <c r="T215" s="137">
        <f t="shared" si="63"/>
        <v>0</v>
      </c>
      <c r="AR215" s="138" t="s">
        <v>160</v>
      </c>
      <c r="AT215" s="138" t="s">
        <v>156</v>
      </c>
      <c r="AU215" s="138" t="s">
        <v>167</v>
      </c>
      <c r="AY215" s="15" t="s">
        <v>153</v>
      </c>
      <c r="BE215" s="139">
        <f t="shared" si="64"/>
        <v>7823.54</v>
      </c>
      <c r="BF215" s="139">
        <f t="shared" si="65"/>
        <v>0</v>
      </c>
      <c r="BG215" s="139">
        <f t="shared" si="66"/>
        <v>0</v>
      </c>
      <c r="BH215" s="139">
        <f t="shared" si="67"/>
        <v>0</v>
      </c>
      <c r="BI215" s="139">
        <f t="shared" si="68"/>
        <v>0</v>
      </c>
      <c r="BJ215" s="15" t="s">
        <v>79</v>
      </c>
      <c r="BK215" s="139">
        <f t="shared" si="69"/>
        <v>7823.54</v>
      </c>
      <c r="BL215" s="15" t="s">
        <v>161</v>
      </c>
      <c r="BM215" s="138" t="s">
        <v>3672</v>
      </c>
    </row>
    <row r="216" spans="2:65" s="1" customFormat="1" ht="16.5" customHeight="1">
      <c r="B216" s="125"/>
      <c r="C216" s="126" t="s">
        <v>753</v>
      </c>
      <c r="D216" s="126" t="s">
        <v>156</v>
      </c>
      <c r="E216" s="127" t="s">
        <v>3673</v>
      </c>
      <c r="F216" s="128" t="s">
        <v>737</v>
      </c>
      <c r="G216" s="129" t="s">
        <v>159</v>
      </c>
      <c r="H216" s="130">
        <v>1</v>
      </c>
      <c r="I216" s="131">
        <v>601.21875</v>
      </c>
      <c r="J216" s="132">
        <f t="shared" si="60"/>
        <v>601.22</v>
      </c>
      <c r="K216" s="128" t="s">
        <v>3</v>
      </c>
      <c r="L216" s="133"/>
      <c r="M216" s="134" t="s">
        <v>3</v>
      </c>
      <c r="N216" s="135" t="s">
        <v>42</v>
      </c>
      <c r="P216" s="136">
        <f t="shared" si="61"/>
        <v>0</v>
      </c>
      <c r="Q216" s="136">
        <v>0</v>
      </c>
      <c r="R216" s="136">
        <f t="shared" si="62"/>
        <v>0</v>
      </c>
      <c r="S216" s="136">
        <v>0</v>
      </c>
      <c r="T216" s="137">
        <f t="shared" si="63"/>
        <v>0</v>
      </c>
      <c r="AR216" s="138" t="s">
        <v>160</v>
      </c>
      <c r="AT216" s="138" t="s">
        <v>156</v>
      </c>
      <c r="AU216" s="138" t="s">
        <v>167</v>
      </c>
      <c r="AY216" s="15" t="s">
        <v>153</v>
      </c>
      <c r="BE216" s="139">
        <f t="shared" si="64"/>
        <v>601.22</v>
      </c>
      <c r="BF216" s="139">
        <f t="shared" si="65"/>
        <v>0</v>
      </c>
      <c r="BG216" s="139">
        <f t="shared" si="66"/>
        <v>0</v>
      </c>
      <c r="BH216" s="139">
        <f t="shared" si="67"/>
        <v>0</v>
      </c>
      <c r="BI216" s="139">
        <f t="shared" si="68"/>
        <v>0</v>
      </c>
      <c r="BJ216" s="15" t="s">
        <v>79</v>
      </c>
      <c r="BK216" s="139">
        <f t="shared" si="69"/>
        <v>601.22</v>
      </c>
      <c r="BL216" s="15" t="s">
        <v>161</v>
      </c>
      <c r="BM216" s="138" t="s">
        <v>3674</v>
      </c>
    </row>
    <row r="217" spans="2:65" s="1" customFormat="1" ht="16.5" customHeight="1">
      <c r="B217" s="125"/>
      <c r="C217" s="126" t="s">
        <v>592</v>
      </c>
      <c r="D217" s="126" t="s">
        <v>156</v>
      </c>
      <c r="E217" s="127" t="s">
        <v>3675</v>
      </c>
      <c r="F217" s="128" t="s">
        <v>734</v>
      </c>
      <c r="G217" s="129" t="s">
        <v>159</v>
      </c>
      <c r="H217" s="130">
        <v>4</v>
      </c>
      <c r="I217" s="131">
        <v>4381.6822499999998</v>
      </c>
      <c r="J217" s="132">
        <f t="shared" si="60"/>
        <v>17526.73</v>
      </c>
      <c r="K217" s="128" t="s">
        <v>3</v>
      </c>
      <c r="L217" s="133"/>
      <c r="M217" s="134" t="s">
        <v>3</v>
      </c>
      <c r="N217" s="135" t="s">
        <v>42</v>
      </c>
      <c r="P217" s="136">
        <f t="shared" si="61"/>
        <v>0</v>
      </c>
      <c r="Q217" s="136">
        <v>0</v>
      </c>
      <c r="R217" s="136">
        <f t="shared" si="62"/>
        <v>0</v>
      </c>
      <c r="S217" s="136">
        <v>0</v>
      </c>
      <c r="T217" s="137">
        <f t="shared" si="63"/>
        <v>0</v>
      </c>
      <c r="AR217" s="138" t="s">
        <v>160</v>
      </c>
      <c r="AT217" s="138" t="s">
        <v>156</v>
      </c>
      <c r="AU217" s="138" t="s">
        <v>167</v>
      </c>
      <c r="AY217" s="15" t="s">
        <v>153</v>
      </c>
      <c r="BE217" s="139">
        <f t="shared" si="64"/>
        <v>17526.73</v>
      </c>
      <c r="BF217" s="139">
        <f t="shared" si="65"/>
        <v>0</v>
      </c>
      <c r="BG217" s="139">
        <f t="shared" si="66"/>
        <v>0</v>
      </c>
      <c r="BH217" s="139">
        <f t="shared" si="67"/>
        <v>0</v>
      </c>
      <c r="BI217" s="139">
        <f t="shared" si="68"/>
        <v>0</v>
      </c>
      <c r="BJ217" s="15" t="s">
        <v>79</v>
      </c>
      <c r="BK217" s="139">
        <f t="shared" si="69"/>
        <v>17526.73</v>
      </c>
      <c r="BL217" s="15" t="s">
        <v>161</v>
      </c>
      <c r="BM217" s="138" t="s">
        <v>3676</v>
      </c>
    </row>
    <row r="218" spans="2:65" s="1" customFormat="1" ht="16.5" customHeight="1">
      <c r="B218" s="125"/>
      <c r="C218" s="126" t="s">
        <v>758</v>
      </c>
      <c r="D218" s="126" t="s">
        <v>156</v>
      </c>
      <c r="E218" s="127" t="s">
        <v>3677</v>
      </c>
      <c r="F218" s="128" t="s">
        <v>3678</v>
      </c>
      <c r="G218" s="129" t="s">
        <v>159</v>
      </c>
      <c r="H218" s="130">
        <v>1</v>
      </c>
      <c r="I218" s="131">
        <v>7274.7853529999993</v>
      </c>
      <c r="J218" s="132">
        <f t="shared" si="60"/>
        <v>7274.79</v>
      </c>
      <c r="K218" s="128" t="s">
        <v>3</v>
      </c>
      <c r="L218" s="133"/>
      <c r="M218" s="134" t="s">
        <v>3</v>
      </c>
      <c r="N218" s="135" t="s">
        <v>42</v>
      </c>
      <c r="P218" s="136">
        <f t="shared" si="61"/>
        <v>0</v>
      </c>
      <c r="Q218" s="136">
        <v>0</v>
      </c>
      <c r="R218" s="136">
        <f t="shared" si="62"/>
        <v>0</v>
      </c>
      <c r="S218" s="136">
        <v>0</v>
      </c>
      <c r="T218" s="137">
        <f t="shared" si="63"/>
        <v>0</v>
      </c>
      <c r="AR218" s="138" t="s">
        <v>160</v>
      </c>
      <c r="AT218" s="138" t="s">
        <v>156</v>
      </c>
      <c r="AU218" s="138" t="s">
        <v>167</v>
      </c>
      <c r="AY218" s="15" t="s">
        <v>153</v>
      </c>
      <c r="BE218" s="139">
        <f t="shared" si="64"/>
        <v>7274.79</v>
      </c>
      <c r="BF218" s="139">
        <f t="shared" si="65"/>
        <v>0</v>
      </c>
      <c r="BG218" s="139">
        <f t="shared" si="66"/>
        <v>0</v>
      </c>
      <c r="BH218" s="139">
        <f t="shared" si="67"/>
        <v>0</v>
      </c>
      <c r="BI218" s="139">
        <f t="shared" si="68"/>
        <v>0</v>
      </c>
      <c r="BJ218" s="15" t="s">
        <v>79</v>
      </c>
      <c r="BK218" s="139">
        <f t="shared" si="69"/>
        <v>7274.79</v>
      </c>
      <c r="BL218" s="15" t="s">
        <v>161</v>
      </c>
      <c r="BM218" s="138" t="s">
        <v>3679</v>
      </c>
    </row>
    <row r="219" spans="2:65" s="1" customFormat="1" ht="16.5" customHeight="1">
      <c r="B219" s="125"/>
      <c r="C219" s="126" t="s">
        <v>377</v>
      </c>
      <c r="D219" s="126" t="s">
        <v>156</v>
      </c>
      <c r="E219" s="127" t="s">
        <v>3680</v>
      </c>
      <c r="F219" s="128" t="s">
        <v>747</v>
      </c>
      <c r="G219" s="129" t="s">
        <v>159</v>
      </c>
      <c r="H219" s="130">
        <v>1</v>
      </c>
      <c r="I219" s="131">
        <v>744.54930000000002</v>
      </c>
      <c r="J219" s="132">
        <f t="shared" si="60"/>
        <v>744.55</v>
      </c>
      <c r="K219" s="128" t="s">
        <v>3</v>
      </c>
      <c r="L219" s="133"/>
      <c r="M219" s="134" t="s">
        <v>3</v>
      </c>
      <c r="N219" s="135" t="s">
        <v>42</v>
      </c>
      <c r="P219" s="136">
        <f t="shared" si="61"/>
        <v>0</v>
      </c>
      <c r="Q219" s="136">
        <v>0</v>
      </c>
      <c r="R219" s="136">
        <f t="shared" si="62"/>
        <v>0</v>
      </c>
      <c r="S219" s="136">
        <v>0</v>
      </c>
      <c r="T219" s="137">
        <f t="shared" si="63"/>
        <v>0</v>
      </c>
      <c r="AR219" s="138" t="s">
        <v>160</v>
      </c>
      <c r="AT219" s="138" t="s">
        <v>156</v>
      </c>
      <c r="AU219" s="138" t="s">
        <v>167</v>
      </c>
      <c r="AY219" s="15" t="s">
        <v>153</v>
      </c>
      <c r="BE219" s="139">
        <f t="shared" si="64"/>
        <v>744.55</v>
      </c>
      <c r="BF219" s="139">
        <f t="shared" si="65"/>
        <v>0</v>
      </c>
      <c r="BG219" s="139">
        <f t="shared" si="66"/>
        <v>0</v>
      </c>
      <c r="BH219" s="139">
        <f t="shared" si="67"/>
        <v>0</v>
      </c>
      <c r="BI219" s="139">
        <f t="shared" si="68"/>
        <v>0</v>
      </c>
      <c r="BJ219" s="15" t="s">
        <v>79</v>
      </c>
      <c r="BK219" s="139">
        <f t="shared" si="69"/>
        <v>744.55</v>
      </c>
      <c r="BL219" s="15" t="s">
        <v>161</v>
      </c>
      <c r="BM219" s="138" t="s">
        <v>3681</v>
      </c>
    </row>
    <row r="220" spans="2:65" s="11" customFormat="1" ht="20.85" customHeight="1">
      <c r="B220" s="113"/>
      <c r="D220" s="114" t="s">
        <v>70</v>
      </c>
      <c r="E220" s="123" t="s">
        <v>749</v>
      </c>
      <c r="F220" s="123" t="s">
        <v>3682</v>
      </c>
      <c r="I220" s="116"/>
      <c r="J220" s="124">
        <f>BK220</f>
        <v>39273.550000000003</v>
      </c>
      <c r="L220" s="113"/>
      <c r="M220" s="118"/>
      <c r="P220" s="119">
        <f>SUM(P221:P226)</f>
        <v>0</v>
      </c>
      <c r="R220" s="119">
        <f>SUM(R221:R226)</f>
        <v>0</v>
      </c>
      <c r="T220" s="120">
        <f>SUM(T221:T226)</f>
        <v>0</v>
      </c>
      <c r="AR220" s="114" t="s">
        <v>79</v>
      </c>
      <c r="AT220" s="121" t="s">
        <v>70</v>
      </c>
      <c r="AU220" s="121" t="s">
        <v>81</v>
      </c>
      <c r="AY220" s="114" t="s">
        <v>153</v>
      </c>
      <c r="BK220" s="122">
        <f>SUM(BK221:BK226)</f>
        <v>39273.550000000003</v>
      </c>
    </row>
    <row r="221" spans="2:65" s="1" customFormat="1" ht="16.5" customHeight="1">
      <c r="B221" s="125"/>
      <c r="C221" s="126" t="s">
        <v>763</v>
      </c>
      <c r="D221" s="126" t="s">
        <v>156</v>
      </c>
      <c r="E221" s="127" t="s">
        <v>3683</v>
      </c>
      <c r="F221" s="128" t="s">
        <v>723</v>
      </c>
      <c r="G221" s="129" t="s">
        <v>159</v>
      </c>
      <c r="H221" s="130">
        <v>1</v>
      </c>
      <c r="I221" s="131">
        <v>9198.1659</v>
      </c>
      <c r="J221" s="132">
        <f t="shared" ref="J221:J226" si="70">ROUND(I221*H221,2)</f>
        <v>9198.17</v>
      </c>
      <c r="K221" s="128" t="s">
        <v>3</v>
      </c>
      <c r="L221" s="133"/>
      <c r="M221" s="134" t="s">
        <v>3</v>
      </c>
      <c r="N221" s="135" t="s">
        <v>42</v>
      </c>
      <c r="P221" s="136">
        <f t="shared" ref="P221:P226" si="71">O221*H221</f>
        <v>0</v>
      </c>
      <c r="Q221" s="136">
        <v>0</v>
      </c>
      <c r="R221" s="136">
        <f t="shared" ref="R221:R226" si="72">Q221*H221</f>
        <v>0</v>
      </c>
      <c r="S221" s="136">
        <v>0</v>
      </c>
      <c r="T221" s="137">
        <f t="shared" ref="T221:T226" si="73">S221*H221</f>
        <v>0</v>
      </c>
      <c r="AR221" s="138" t="s">
        <v>160</v>
      </c>
      <c r="AT221" s="138" t="s">
        <v>156</v>
      </c>
      <c r="AU221" s="138" t="s">
        <v>167</v>
      </c>
      <c r="AY221" s="15" t="s">
        <v>153</v>
      </c>
      <c r="BE221" s="139">
        <f t="shared" ref="BE221:BE226" si="74">IF(N221="základní",J221,0)</f>
        <v>9198.17</v>
      </c>
      <c r="BF221" s="139">
        <f t="shared" ref="BF221:BF226" si="75">IF(N221="snížená",J221,0)</f>
        <v>0</v>
      </c>
      <c r="BG221" s="139">
        <f t="shared" ref="BG221:BG226" si="76">IF(N221="zákl. přenesená",J221,0)</f>
        <v>0</v>
      </c>
      <c r="BH221" s="139">
        <f t="shared" ref="BH221:BH226" si="77">IF(N221="sníž. přenesená",J221,0)</f>
        <v>0</v>
      </c>
      <c r="BI221" s="139">
        <f t="shared" ref="BI221:BI226" si="78">IF(N221="nulová",J221,0)</f>
        <v>0</v>
      </c>
      <c r="BJ221" s="15" t="s">
        <v>79</v>
      </c>
      <c r="BK221" s="139">
        <f t="shared" ref="BK221:BK226" si="79">ROUND(I221*H221,2)</f>
        <v>9198.17</v>
      </c>
      <c r="BL221" s="15" t="s">
        <v>161</v>
      </c>
      <c r="BM221" s="138" t="s">
        <v>3684</v>
      </c>
    </row>
    <row r="222" spans="2:65" s="1" customFormat="1" ht="16.5" customHeight="1">
      <c r="B222" s="125"/>
      <c r="C222" s="126" t="s">
        <v>385</v>
      </c>
      <c r="D222" s="126" t="s">
        <v>156</v>
      </c>
      <c r="E222" s="127" t="s">
        <v>3685</v>
      </c>
      <c r="F222" s="128" t="s">
        <v>727</v>
      </c>
      <c r="G222" s="129" t="s">
        <v>159</v>
      </c>
      <c r="H222" s="130">
        <v>4</v>
      </c>
      <c r="I222" s="131">
        <v>2313.4897499999997</v>
      </c>
      <c r="J222" s="132">
        <f t="shared" si="70"/>
        <v>9253.9599999999991</v>
      </c>
      <c r="K222" s="128" t="s">
        <v>3</v>
      </c>
      <c r="L222" s="133"/>
      <c r="M222" s="134" t="s">
        <v>3</v>
      </c>
      <c r="N222" s="135" t="s">
        <v>42</v>
      </c>
      <c r="P222" s="136">
        <f t="shared" si="71"/>
        <v>0</v>
      </c>
      <c r="Q222" s="136">
        <v>0</v>
      </c>
      <c r="R222" s="136">
        <f t="shared" si="72"/>
        <v>0</v>
      </c>
      <c r="S222" s="136">
        <v>0</v>
      </c>
      <c r="T222" s="137">
        <f t="shared" si="73"/>
        <v>0</v>
      </c>
      <c r="AR222" s="138" t="s">
        <v>160</v>
      </c>
      <c r="AT222" s="138" t="s">
        <v>156</v>
      </c>
      <c r="AU222" s="138" t="s">
        <v>167</v>
      </c>
      <c r="AY222" s="15" t="s">
        <v>153</v>
      </c>
      <c r="BE222" s="139">
        <f t="shared" si="74"/>
        <v>9253.9599999999991</v>
      </c>
      <c r="BF222" s="139">
        <f t="shared" si="75"/>
        <v>0</v>
      </c>
      <c r="BG222" s="139">
        <f t="shared" si="76"/>
        <v>0</v>
      </c>
      <c r="BH222" s="139">
        <f t="shared" si="77"/>
        <v>0</v>
      </c>
      <c r="BI222" s="139">
        <f t="shared" si="78"/>
        <v>0</v>
      </c>
      <c r="BJ222" s="15" t="s">
        <v>79</v>
      </c>
      <c r="BK222" s="139">
        <f t="shared" si="79"/>
        <v>9253.9599999999991</v>
      </c>
      <c r="BL222" s="15" t="s">
        <v>161</v>
      </c>
      <c r="BM222" s="138" t="s">
        <v>3686</v>
      </c>
    </row>
    <row r="223" spans="2:65" s="1" customFormat="1" ht="16.5" customHeight="1">
      <c r="B223" s="125"/>
      <c r="C223" s="126" t="s">
        <v>769</v>
      </c>
      <c r="D223" s="126" t="s">
        <v>156</v>
      </c>
      <c r="E223" s="127" t="s">
        <v>3687</v>
      </c>
      <c r="F223" s="128" t="s">
        <v>730</v>
      </c>
      <c r="G223" s="129" t="s">
        <v>159</v>
      </c>
      <c r="H223" s="130">
        <v>1</v>
      </c>
      <c r="I223" s="131">
        <v>2607.84645</v>
      </c>
      <c r="J223" s="132">
        <f t="shared" si="70"/>
        <v>2607.85</v>
      </c>
      <c r="K223" s="128" t="s">
        <v>3</v>
      </c>
      <c r="L223" s="133"/>
      <c r="M223" s="134" t="s">
        <v>3</v>
      </c>
      <c r="N223" s="135" t="s">
        <v>42</v>
      </c>
      <c r="P223" s="136">
        <f t="shared" si="71"/>
        <v>0</v>
      </c>
      <c r="Q223" s="136">
        <v>0</v>
      </c>
      <c r="R223" s="136">
        <f t="shared" si="72"/>
        <v>0</v>
      </c>
      <c r="S223" s="136">
        <v>0</v>
      </c>
      <c r="T223" s="137">
        <f t="shared" si="73"/>
        <v>0</v>
      </c>
      <c r="AR223" s="138" t="s">
        <v>160</v>
      </c>
      <c r="AT223" s="138" t="s">
        <v>156</v>
      </c>
      <c r="AU223" s="138" t="s">
        <v>167</v>
      </c>
      <c r="AY223" s="15" t="s">
        <v>153</v>
      </c>
      <c r="BE223" s="139">
        <f t="shared" si="74"/>
        <v>2607.85</v>
      </c>
      <c r="BF223" s="139">
        <f t="shared" si="75"/>
        <v>0</v>
      </c>
      <c r="BG223" s="139">
        <f t="shared" si="76"/>
        <v>0</v>
      </c>
      <c r="BH223" s="139">
        <f t="shared" si="77"/>
        <v>0</v>
      </c>
      <c r="BI223" s="139">
        <f t="shared" si="78"/>
        <v>0</v>
      </c>
      <c r="BJ223" s="15" t="s">
        <v>79</v>
      </c>
      <c r="BK223" s="139">
        <f t="shared" si="79"/>
        <v>2607.85</v>
      </c>
      <c r="BL223" s="15" t="s">
        <v>161</v>
      </c>
      <c r="BM223" s="138" t="s">
        <v>3688</v>
      </c>
    </row>
    <row r="224" spans="2:65" s="1" customFormat="1" ht="16.5" customHeight="1">
      <c r="B224" s="125"/>
      <c r="C224" s="126" t="s">
        <v>389</v>
      </c>
      <c r="D224" s="126" t="s">
        <v>156</v>
      </c>
      <c r="E224" s="127" t="s">
        <v>3689</v>
      </c>
      <c r="F224" s="128" t="s">
        <v>737</v>
      </c>
      <c r="G224" s="129" t="s">
        <v>159</v>
      </c>
      <c r="H224" s="130">
        <v>1</v>
      </c>
      <c r="I224" s="131">
        <v>601.21875</v>
      </c>
      <c r="J224" s="132">
        <f t="shared" si="70"/>
        <v>601.22</v>
      </c>
      <c r="K224" s="128" t="s">
        <v>3</v>
      </c>
      <c r="L224" s="133"/>
      <c r="M224" s="134" t="s">
        <v>3</v>
      </c>
      <c r="N224" s="135" t="s">
        <v>42</v>
      </c>
      <c r="P224" s="136">
        <f t="shared" si="71"/>
        <v>0</v>
      </c>
      <c r="Q224" s="136">
        <v>0</v>
      </c>
      <c r="R224" s="136">
        <f t="shared" si="72"/>
        <v>0</v>
      </c>
      <c r="S224" s="136">
        <v>0</v>
      </c>
      <c r="T224" s="137">
        <f t="shared" si="73"/>
        <v>0</v>
      </c>
      <c r="AR224" s="138" t="s">
        <v>160</v>
      </c>
      <c r="AT224" s="138" t="s">
        <v>156</v>
      </c>
      <c r="AU224" s="138" t="s">
        <v>167</v>
      </c>
      <c r="AY224" s="15" t="s">
        <v>153</v>
      </c>
      <c r="BE224" s="139">
        <f t="shared" si="74"/>
        <v>601.22</v>
      </c>
      <c r="BF224" s="139">
        <f t="shared" si="75"/>
        <v>0</v>
      </c>
      <c r="BG224" s="139">
        <f t="shared" si="76"/>
        <v>0</v>
      </c>
      <c r="BH224" s="139">
        <f t="shared" si="77"/>
        <v>0</v>
      </c>
      <c r="BI224" s="139">
        <f t="shared" si="78"/>
        <v>0</v>
      </c>
      <c r="BJ224" s="15" t="s">
        <v>79</v>
      </c>
      <c r="BK224" s="139">
        <f t="shared" si="79"/>
        <v>601.22</v>
      </c>
      <c r="BL224" s="15" t="s">
        <v>161</v>
      </c>
      <c r="BM224" s="138" t="s">
        <v>3690</v>
      </c>
    </row>
    <row r="225" spans="2:65" s="1" customFormat="1" ht="16.5" customHeight="1">
      <c r="B225" s="125"/>
      <c r="C225" s="126" t="s">
        <v>776</v>
      </c>
      <c r="D225" s="126" t="s">
        <v>156</v>
      </c>
      <c r="E225" s="127" t="s">
        <v>3691</v>
      </c>
      <c r="F225" s="128" t="s">
        <v>734</v>
      </c>
      <c r="G225" s="129" t="s">
        <v>159</v>
      </c>
      <c r="H225" s="130">
        <v>3</v>
      </c>
      <c r="I225" s="131">
        <v>4381.6822499999998</v>
      </c>
      <c r="J225" s="132">
        <f t="shared" si="70"/>
        <v>13145.05</v>
      </c>
      <c r="K225" s="128" t="s">
        <v>3</v>
      </c>
      <c r="L225" s="133"/>
      <c r="M225" s="134" t="s">
        <v>3</v>
      </c>
      <c r="N225" s="135" t="s">
        <v>42</v>
      </c>
      <c r="P225" s="136">
        <f t="shared" si="71"/>
        <v>0</v>
      </c>
      <c r="Q225" s="136">
        <v>0</v>
      </c>
      <c r="R225" s="136">
        <f t="shared" si="72"/>
        <v>0</v>
      </c>
      <c r="S225" s="136">
        <v>0</v>
      </c>
      <c r="T225" s="137">
        <f t="shared" si="73"/>
        <v>0</v>
      </c>
      <c r="AR225" s="138" t="s">
        <v>160</v>
      </c>
      <c r="AT225" s="138" t="s">
        <v>156</v>
      </c>
      <c r="AU225" s="138" t="s">
        <v>167</v>
      </c>
      <c r="AY225" s="15" t="s">
        <v>153</v>
      </c>
      <c r="BE225" s="139">
        <f t="shared" si="74"/>
        <v>13145.05</v>
      </c>
      <c r="BF225" s="139">
        <f t="shared" si="75"/>
        <v>0</v>
      </c>
      <c r="BG225" s="139">
        <f t="shared" si="76"/>
        <v>0</v>
      </c>
      <c r="BH225" s="139">
        <f t="shared" si="77"/>
        <v>0</v>
      </c>
      <c r="BI225" s="139">
        <f t="shared" si="78"/>
        <v>0</v>
      </c>
      <c r="BJ225" s="15" t="s">
        <v>79</v>
      </c>
      <c r="BK225" s="139">
        <f t="shared" si="79"/>
        <v>13145.05</v>
      </c>
      <c r="BL225" s="15" t="s">
        <v>161</v>
      </c>
      <c r="BM225" s="138" t="s">
        <v>3692</v>
      </c>
    </row>
    <row r="226" spans="2:65" s="1" customFormat="1" ht="16.5" customHeight="1">
      <c r="B226" s="125"/>
      <c r="C226" s="126" t="s">
        <v>605</v>
      </c>
      <c r="D226" s="126" t="s">
        <v>156</v>
      </c>
      <c r="E226" s="127" t="s">
        <v>3693</v>
      </c>
      <c r="F226" s="128" t="s">
        <v>747</v>
      </c>
      <c r="G226" s="129" t="s">
        <v>159</v>
      </c>
      <c r="H226" s="130">
        <v>6</v>
      </c>
      <c r="I226" s="131">
        <v>744.54930000000002</v>
      </c>
      <c r="J226" s="132">
        <f t="shared" si="70"/>
        <v>4467.3</v>
      </c>
      <c r="K226" s="128" t="s">
        <v>3</v>
      </c>
      <c r="L226" s="133"/>
      <c r="M226" s="134" t="s">
        <v>3</v>
      </c>
      <c r="N226" s="135" t="s">
        <v>42</v>
      </c>
      <c r="P226" s="136">
        <f t="shared" si="71"/>
        <v>0</v>
      </c>
      <c r="Q226" s="136">
        <v>0</v>
      </c>
      <c r="R226" s="136">
        <f t="shared" si="72"/>
        <v>0</v>
      </c>
      <c r="S226" s="136">
        <v>0</v>
      </c>
      <c r="T226" s="137">
        <f t="shared" si="73"/>
        <v>0</v>
      </c>
      <c r="AR226" s="138" t="s">
        <v>160</v>
      </c>
      <c r="AT226" s="138" t="s">
        <v>156</v>
      </c>
      <c r="AU226" s="138" t="s">
        <v>167</v>
      </c>
      <c r="AY226" s="15" t="s">
        <v>153</v>
      </c>
      <c r="BE226" s="139">
        <f t="shared" si="74"/>
        <v>4467.3</v>
      </c>
      <c r="BF226" s="139">
        <f t="shared" si="75"/>
        <v>0</v>
      </c>
      <c r="BG226" s="139">
        <f t="shared" si="76"/>
        <v>0</v>
      </c>
      <c r="BH226" s="139">
        <f t="shared" si="77"/>
        <v>0</v>
      </c>
      <c r="BI226" s="139">
        <f t="shared" si="78"/>
        <v>0</v>
      </c>
      <c r="BJ226" s="15" t="s">
        <v>79</v>
      </c>
      <c r="BK226" s="139">
        <f t="shared" si="79"/>
        <v>4467.3</v>
      </c>
      <c r="BL226" s="15" t="s">
        <v>161</v>
      </c>
      <c r="BM226" s="138" t="s">
        <v>3694</v>
      </c>
    </row>
    <row r="227" spans="2:65" s="11" customFormat="1" ht="20.85" customHeight="1">
      <c r="B227" s="113"/>
      <c r="D227" s="114" t="s">
        <v>70</v>
      </c>
      <c r="E227" s="123" t="s">
        <v>3695</v>
      </c>
      <c r="F227" s="123" t="s">
        <v>3696</v>
      </c>
      <c r="I227" s="116"/>
      <c r="J227" s="124">
        <f>BK227</f>
        <v>52648.3</v>
      </c>
      <c r="L227" s="113"/>
      <c r="M227" s="118"/>
      <c r="P227" s="119">
        <f>SUM(P228:P236)</f>
        <v>0</v>
      </c>
      <c r="R227" s="119">
        <f>SUM(R228:R236)</f>
        <v>0</v>
      </c>
      <c r="T227" s="120">
        <f>SUM(T228:T236)</f>
        <v>0</v>
      </c>
      <c r="AR227" s="114" t="s">
        <v>79</v>
      </c>
      <c r="AT227" s="121" t="s">
        <v>70</v>
      </c>
      <c r="AU227" s="121" t="s">
        <v>81</v>
      </c>
      <c r="AY227" s="114" t="s">
        <v>153</v>
      </c>
      <c r="BK227" s="122">
        <f>SUM(BK228:BK236)</f>
        <v>52648.3</v>
      </c>
    </row>
    <row r="228" spans="2:65" s="1" customFormat="1" ht="16.5" customHeight="1">
      <c r="B228" s="125"/>
      <c r="C228" s="126" t="s">
        <v>789</v>
      </c>
      <c r="D228" s="126" t="s">
        <v>156</v>
      </c>
      <c r="E228" s="127" t="s">
        <v>3697</v>
      </c>
      <c r="F228" s="128" t="s">
        <v>723</v>
      </c>
      <c r="G228" s="129" t="s">
        <v>159</v>
      </c>
      <c r="H228" s="130">
        <v>1</v>
      </c>
      <c r="I228" s="131">
        <v>9198.1659</v>
      </c>
      <c r="J228" s="132">
        <f t="shared" ref="J228:J236" si="80">ROUND(I228*H228,2)</f>
        <v>9198.17</v>
      </c>
      <c r="K228" s="128" t="s">
        <v>3</v>
      </c>
      <c r="L228" s="133"/>
      <c r="M228" s="134" t="s">
        <v>3</v>
      </c>
      <c r="N228" s="135" t="s">
        <v>42</v>
      </c>
      <c r="P228" s="136">
        <f t="shared" ref="P228:P236" si="81">O228*H228</f>
        <v>0</v>
      </c>
      <c r="Q228" s="136">
        <v>0</v>
      </c>
      <c r="R228" s="136">
        <f t="shared" ref="R228:R236" si="82">Q228*H228</f>
        <v>0</v>
      </c>
      <c r="S228" s="136">
        <v>0</v>
      </c>
      <c r="T228" s="137">
        <f t="shared" ref="T228:T236" si="83">S228*H228</f>
        <v>0</v>
      </c>
      <c r="AR228" s="138" t="s">
        <v>160</v>
      </c>
      <c r="AT228" s="138" t="s">
        <v>156</v>
      </c>
      <c r="AU228" s="138" t="s">
        <v>167</v>
      </c>
      <c r="AY228" s="15" t="s">
        <v>153</v>
      </c>
      <c r="BE228" s="139">
        <f t="shared" ref="BE228:BE236" si="84">IF(N228="základní",J228,0)</f>
        <v>9198.17</v>
      </c>
      <c r="BF228" s="139">
        <f t="shared" ref="BF228:BF236" si="85">IF(N228="snížená",J228,0)</f>
        <v>0</v>
      </c>
      <c r="BG228" s="139">
        <f t="shared" ref="BG228:BG236" si="86">IF(N228="zákl. přenesená",J228,0)</f>
        <v>0</v>
      </c>
      <c r="BH228" s="139">
        <f t="shared" ref="BH228:BH236" si="87">IF(N228="sníž. přenesená",J228,0)</f>
        <v>0</v>
      </c>
      <c r="BI228" s="139">
        <f t="shared" ref="BI228:BI236" si="88">IF(N228="nulová",J228,0)</f>
        <v>0</v>
      </c>
      <c r="BJ228" s="15" t="s">
        <v>79</v>
      </c>
      <c r="BK228" s="139">
        <f t="shared" ref="BK228:BK236" si="89">ROUND(I228*H228,2)</f>
        <v>9198.17</v>
      </c>
      <c r="BL228" s="15" t="s">
        <v>161</v>
      </c>
      <c r="BM228" s="138" t="s">
        <v>3698</v>
      </c>
    </row>
    <row r="229" spans="2:65" s="1" customFormat="1" ht="16.5" customHeight="1">
      <c r="B229" s="125"/>
      <c r="C229" s="126" t="s">
        <v>392</v>
      </c>
      <c r="D229" s="126" t="s">
        <v>156</v>
      </c>
      <c r="E229" s="127" t="s">
        <v>3699</v>
      </c>
      <c r="F229" s="128" t="s">
        <v>727</v>
      </c>
      <c r="G229" s="129" t="s">
        <v>159</v>
      </c>
      <c r="H229" s="130">
        <v>6</v>
      </c>
      <c r="I229" s="131">
        <v>2313.4897499999997</v>
      </c>
      <c r="J229" s="132">
        <f t="shared" si="80"/>
        <v>13880.94</v>
      </c>
      <c r="K229" s="128" t="s">
        <v>3</v>
      </c>
      <c r="L229" s="133"/>
      <c r="M229" s="134" t="s">
        <v>3</v>
      </c>
      <c r="N229" s="135" t="s">
        <v>42</v>
      </c>
      <c r="P229" s="136">
        <f t="shared" si="81"/>
        <v>0</v>
      </c>
      <c r="Q229" s="136">
        <v>0</v>
      </c>
      <c r="R229" s="136">
        <f t="shared" si="82"/>
        <v>0</v>
      </c>
      <c r="S229" s="136">
        <v>0</v>
      </c>
      <c r="T229" s="137">
        <f t="shared" si="83"/>
        <v>0</v>
      </c>
      <c r="AR229" s="138" t="s">
        <v>160</v>
      </c>
      <c r="AT229" s="138" t="s">
        <v>156</v>
      </c>
      <c r="AU229" s="138" t="s">
        <v>167</v>
      </c>
      <c r="AY229" s="15" t="s">
        <v>153</v>
      </c>
      <c r="BE229" s="139">
        <f t="shared" si="84"/>
        <v>13880.94</v>
      </c>
      <c r="BF229" s="139">
        <f t="shared" si="85"/>
        <v>0</v>
      </c>
      <c r="BG229" s="139">
        <f t="shared" si="86"/>
        <v>0</v>
      </c>
      <c r="BH229" s="139">
        <f t="shared" si="87"/>
        <v>0</v>
      </c>
      <c r="BI229" s="139">
        <f t="shared" si="88"/>
        <v>0</v>
      </c>
      <c r="BJ229" s="15" t="s">
        <v>79</v>
      </c>
      <c r="BK229" s="139">
        <f t="shared" si="89"/>
        <v>13880.94</v>
      </c>
      <c r="BL229" s="15" t="s">
        <v>161</v>
      </c>
      <c r="BM229" s="138" t="s">
        <v>3700</v>
      </c>
    </row>
    <row r="230" spans="2:65" s="1" customFormat="1" ht="16.5" customHeight="1">
      <c r="B230" s="125"/>
      <c r="C230" s="126" t="s">
        <v>796</v>
      </c>
      <c r="D230" s="126" t="s">
        <v>156</v>
      </c>
      <c r="E230" s="127" t="s">
        <v>3701</v>
      </c>
      <c r="F230" s="128" t="s">
        <v>730</v>
      </c>
      <c r="G230" s="129" t="s">
        <v>159</v>
      </c>
      <c r="H230" s="130">
        <v>2</v>
      </c>
      <c r="I230" s="131">
        <v>2607.84645</v>
      </c>
      <c r="J230" s="132">
        <f t="shared" si="80"/>
        <v>5215.6899999999996</v>
      </c>
      <c r="K230" s="128" t="s">
        <v>3</v>
      </c>
      <c r="L230" s="133"/>
      <c r="M230" s="134" t="s">
        <v>3</v>
      </c>
      <c r="N230" s="135" t="s">
        <v>42</v>
      </c>
      <c r="P230" s="136">
        <f t="shared" si="81"/>
        <v>0</v>
      </c>
      <c r="Q230" s="136">
        <v>0</v>
      </c>
      <c r="R230" s="136">
        <f t="shared" si="82"/>
        <v>0</v>
      </c>
      <c r="S230" s="136">
        <v>0</v>
      </c>
      <c r="T230" s="137">
        <f t="shared" si="83"/>
        <v>0</v>
      </c>
      <c r="AR230" s="138" t="s">
        <v>160</v>
      </c>
      <c r="AT230" s="138" t="s">
        <v>156</v>
      </c>
      <c r="AU230" s="138" t="s">
        <v>167</v>
      </c>
      <c r="AY230" s="15" t="s">
        <v>153</v>
      </c>
      <c r="BE230" s="139">
        <f t="shared" si="84"/>
        <v>5215.6899999999996</v>
      </c>
      <c r="BF230" s="139">
        <f t="shared" si="85"/>
        <v>0</v>
      </c>
      <c r="BG230" s="139">
        <f t="shared" si="86"/>
        <v>0</v>
      </c>
      <c r="BH230" s="139">
        <f t="shared" si="87"/>
        <v>0</v>
      </c>
      <c r="BI230" s="139">
        <f t="shared" si="88"/>
        <v>0</v>
      </c>
      <c r="BJ230" s="15" t="s">
        <v>79</v>
      </c>
      <c r="BK230" s="139">
        <f t="shared" si="89"/>
        <v>5215.6899999999996</v>
      </c>
      <c r="BL230" s="15" t="s">
        <v>161</v>
      </c>
      <c r="BM230" s="138" t="s">
        <v>3702</v>
      </c>
    </row>
    <row r="231" spans="2:65" s="1" customFormat="1" ht="16.5" customHeight="1">
      <c r="B231" s="125"/>
      <c r="C231" s="126" t="s">
        <v>396</v>
      </c>
      <c r="D231" s="126" t="s">
        <v>156</v>
      </c>
      <c r="E231" s="127" t="s">
        <v>3703</v>
      </c>
      <c r="F231" s="128" t="s">
        <v>3704</v>
      </c>
      <c r="G231" s="129" t="s">
        <v>159</v>
      </c>
      <c r="H231" s="130">
        <v>1</v>
      </c>
      <c r="I231" s="131">
        <v>4824.5159325000004</v>
      </c>
      <c r="J231" s="132">
        <f t="shared" si="80"/>
        <v>4824.5200000000004</v>
      </c>
      <c r="K231" s="128" t="s">
        <v>3</v>
      </c>
      <c r="L231" s="133"/>
      <c r="M231" s="134" t="s">
        <v>3</v>
      </c>
      <c r="N231" s="135" t="s">
        <v>42</v>
      </c>
      <c r="P231" s="136">
        <f t="shared" si="81"/>
        <v>0</v>
      </c>
      <c r="Q231" s="136">
        <v>0</v>
      </c>
      <c r="R231" s="136">
        <f t="shared" si="82"/>
        <v>0</v>
      </c>
      <c r="S231" s="136">
        <v>0</v>
      </c>
      <c r="T231" s="137">
        <f t="shared" si="83"/>
        <v>0</v>
      </c>
      <c r="AR231" s="138" t="s">
        <v>160</v>
      </c>
      <c r="AT231" s="138" t="s">
        <v>156</v>
      </c>
      <c r="AU231" s="138" t="s">
        <v>167</v>
      </c>
      <c r="AY231" s="15" t="s">
        <v>153</v>
      </c>
      <c r="BE231" s="139">
        <f t="shared" si="84"/>
        <v>4824.5200000000004</v>
      </c>
      <c r="BF231" s="139">
        <f t="shared" si="85"/>
        <v>0</v>
      </c>
      <c r="BG231" s="139">
        <f t="shared" si="86"/>
        <v>0</v>
      </c>
      <c r="BH231" s="139">
        <f t="shared" si="87"/>
        <v>0</v>
      </c>
      <c r="BI231" s="139">
        <f t="shared" si="88"/>
        <v>0</v>
      </c>
      <c r="BJ231" s="15" t="s">
        <v>79</v>
      </c>
      <c r="BK231" s="139">
        <f t="shared" si="89"/>
        <v>4824.5200000000004</v>
      </c>
      <c r="BL231" s="15" t="s">
        <v>161</v>
      </c>
      <c r="BM231" s="138" t="s">
        <v>3705</v>
      </c>
    </row>
    <row r="232" spans="2:65" s="1" customFormat="1" ht="16.5" customHeight="1">
      <c r="B232" s="125"/>
      <c r="C232" s="126" t="s">
        <v>806</v>
      </c>
      <c r="D232" s="126" t="s">
        <v>156</v>
      </c>
      <c r="E232" s="127" t="s">
        <v>3706</v>
      </c>
      <c r="F232" s="128" t="s">
        <v>737</v>
      </c>
      <c r="G232" s="129" t="s">
        <v>159</v>
      </c>
      <c r="H232" s="130">
        <v>1</v>
      </c>
      <c r="I232" s="131">
        <v>601.21875</v>
      </c>
      <c r="J232" s="132">
        <f t="shared" si="80"/>
        <v>601.22</v>
      </c>
      <c r="K232" s="128" t="s">
        <v>3</v>
      </c>
      <c r="L232" s="133"/>
      <c r="M232" s="134" t="s">
        <v>3</v>
      </c>
      <c r="N232" s="135" t="s">
        <v>42</v>
      </c>
      <c r="P232" s="136">
        <f t="shared" si="81"/>
        <v>0</v>
      </c>
      <c r="Q232" s="136">
        <v>0</v>
      </c>
      <c r="R232" s="136">
        <f t="shared" si="82"/>
        <v>0</v>
      </c>
      <c r="S232" s="136">
        <v>0</v>
      </c>
      <c r="T232" s="137">
        <f t="shared" si="83"/>
        <v>0</v>
      </c>
      <c r="AR232" s="138" t="s">
        <v>160</v>
      </c>
      <c r="AT232" s="138" t="s">
        <v>156</v>
      </c>
      <c r="AU232" s="138" t="s">
        <v>167</v>
      </c>
      <c r="AY232" s="15" t="s">
        <v>153</v>
      </c>
      <c r="BE232" s="139">
        <f t="shared" si="84"/>
        <v>601.22</v>
      </c>
      <c r="BF232" s="139">
        <f t="shared" si="85"/>
        <v>0</v>
      </c>
      <c r="BG232" s="139">
        <f t="shared" si="86"/>
        <v>0</v>
      </c>
      <c r="BH232" s="139">
        <f t="shared" si="87"/>
        <v>0</v>
      </c>
      <c r="BI232" s="139">
        <f t="shared" si="88"/>
        <v>0</v>
      </c>
      <c r="BJ232" s="15" t="s">
        <v>79</v>
      </c>
      <c r="BK232" s="139">
        <f t="shared" si="89"/>
        <v>601.22</v>
      </c>
      <c r="BL232" s="15" t="s">
        <v>161</v>
      </c>
      <c r="BM232" s="138" t="s">
        <v>3707</v>
      </c>
    </row>
    <row r="233" spans="2:65" s="1" customFormat="1" ht="16.5" customHeight="1">
      <c r="B233" s="125"/>
      <c r="C233" s="126" t="s">
        <v>615</v>
      </c>
      <c r="D233" s="126" t="s">
        <v>156</v>
      </c>
      <c r="E233" s="127" t="s">
        <v>3708</v>
      </c>
      <c r="F233" s="128" t="s">
        <v>734</v>
      </c>
      <c r="G233" s="129" t="s">
        <v>159</v>
      </c>
      <c r="H233" s="130">
        <v>2</v>
      </c>
      <c r="I233" s="131">
        <v>4381.6822499999998</v>
      </c>
      <c r="J233" s="132">
        <f t="shared" si="80"/>
        <v>8763.36</v>
      </c>
      <c r="K233" s="128" t="s">
        <v>3</v>
      </c>
      <c r="L233" s="133"/>
      <c r="M233" s="134" t="s">
        <v>3</v>
      </c>
      <c r="N233" s="135" t="s">
        <v>42</v>
      </c>
      <c r="P233" s="136">
        <f t="shared" si="81"/>
        <v>0</v>
      </c>
      <c r="Q233" s="136">
        <v>0</v>
      </c>
      <c r="R233" s="136">
        <f t="shared" si="82"/>
        <v>0</v>
      </c>
      <c r="S233" s="136">
        <v>0</v>
      </c>
      <c r="T233" s="137">
        <f t="shared" si="83"/>
        <v>0</v>
      </c>
      <c r="AR233" s="138" t="s">
        <v>160</v>
      </c>
      <c r="AT233" s="138" t="s">
        <v>156</v>
      </c>
      <c r="AU233" s="138" t="s">
        <v>167</v>
      </c>
      <c r="AY233" s="15" t="s">
        <v>153</v>
      </c>
      <c r="BE233" s="139">
        <f t="shared" si="84"/>
        <v>8763.36</v>
      </c>
      <c r="BF233" s="139">
        <f t="shared" si="85"/>
        <v>0</v>
      </c>
      <c r="BG233" s="139">
        <f t="shared" si="86"/>
        <v>0</v>
      </c>
      <c r="BH233" s="139">
        <f t="shared" si="87"/>
        <v>0</v>
      </c>
      <c r="BI233" s="139">
        <f t="shared" si="88"/>
        <v>0</v>
      </c>
      <c r="BJ233" s="15" t="s">
        <v>79</v>
      </c>
      <c r="BK233" s="139">
        <f t="shared" si="89"/>
        <v>8763.36</v>
      </c>
      <c r="BL233" s="15" t="s">
        <v>161</v>
      </c>
      <c r="BM233" s="138" t="s">
        <v>3709</v>
      </c>
    </row>
    <row r="234" spans="2:65" s="1" customFormat="1" ht="16.5" customHeight="1">
      <c r="B234" s="125"/>
      <c r="C234" s="126" t="s">
        <v>815</v>
      </c>
      <c r="D234" s="126" t="s">
        <v>156</v>
      </c>
      <c r="E234" s="127" t="s">
        <v>3710</v>
      </c>
      <c r="F234" s="128" t="s">
        <v>3678</v>
      </c>
      <c r="G234" s="129" t="s">
        <v>159</v>
      </c>
      <c r="H234" s="130">
        <v>1</v>
      </c>
      <c r="I234" s="131">
        <v>7274.6987774999998</v>
      </c>
      <c r="J234" s="132">
        <f t="shared" si="80"/>
        <v>7274.7</v>
      </c>
      <c r="K234" s="128" t="s">
        <v>3</v>
      </c>
      <c r="L234" s="133"/>
      <c r="M234" s="134" t="s">
        <v>3</v>
      </c>
      <c r="N234" s="135" t="s">
        <v>42</v>
      </c>
      <c r="P234" s="136">
        <f t="shared" si="81"/>
        <v>0</v>
      </c>
      <c r="Q234" s="136">
        <v>0</v>
      </c>
      <c r="R234" s="136">
        <f t="shared" si="82"/>
        <v>0</v>
      </c>
      <c r="S234" s="136">
        <v>0</v>
      </c>
      <c r="T234" s="137">
        <f t="shared" si="83"/>
        <v>0</v>
      </c>
      <c r="AR234" s="138" t="s">
        <v>160</v>
      </c>
      <c r="AT234" s="138" t="s">
        <v>156</v>
      </c>
      <c r="AU234" s="138" t="s">
        <v>167</v>
      </c>
      <c r="AY234" s="15" t="s">
        <v>153</v>
      </c>
      <c r="BE234" s="139">
        <f t="shared" si="84"/>
        <v>7274.7</v>
      </c>
      <c r="BF234" s="139">
        <f t="shared" si="85"/>
        <v>0</v>
      </c>
      <c r="BG234" s="139">
        <f t="shared" si="86"/>
        <v>0</v>
      </c>
      <c r="BH234" s="139">
        <f t="shared" si="87"/>
        <v>0</v>
      </c>
      <c r="BI234" s="139">
        <f t="shared" si="88"/>
        <v>0</v>
      </c>
      <c r="BJ234" s="15" t="s">
        <v>79</v>
      </c>
      <c r="BK234" s="139">
        <f t="shared" si="89"/>
        <v>7274.7</v>
      </c>
      <c r="BL234" s="15" t="s">
        <v>161</v>
      </c>
      <c r="BM234" s="138" t="s">
        <v>3711</v>
      </c>
    </row>
    <row r="235" spans="2:65" s="1" customFormat="1" ht="16.5" customHeight="1">
      <c r="B235" s="125"/>
      <c r="C235" s="126" t="s">
        <v>619</v>
      </c>
      <c r="D235" s="126" t="s">
        <v>156</v>
      </c>
      <c r="E235" s="127" t="s">
        <v>3712</v>
      </c>
      <c r="F235" s="128" t="s">
        <v>747</v>
      </c>
      <c r="G235" s="129" t="s">
        <v>159</v>
      </c>
      <c r="H235" s="130">
        <v>1</v>
      </c>
      <c r="I235" s="131">
        <v>744.54930000000002</v>
      </c>
      <c r="J235" s="132">
        <f t="shared" si="80"/>
        <v>744.55</v>
      </c>
      <c r="K235" s="128" t="s">
        <v>3</v>
      </c>
      <c r="L235" s="133"/>
      <c r="M235" s="134" t="s">
        <v>3</v>
      </c>
      <c r="N235" s="135" t="s">
        <v>42</v>
      </c>
      <c r="P235" s="136">
        <f t="shared" si="81"/>
        <v>0</v>
      </c>
      <c r="Q235" s="136">
        <v>0</v>
      </c>
      <c r="R235" s="136">
        <f t="shared" si="82"/>
        <v>0</v>
      </c>
      <c r="S235" s="136">
        <v>0</v>
      </c>
      <c r="T235" s="137">
        <f t="shared" si="83"/>
        <v>0</v>
      </c>
      <c r="AR235" s="138" t="s">
        <v>160</v>
      </c>
      <c r="AT235" s="138" t="s">
        <v>156</v>
      </c>
      <c r="AU235" s="138" t="s">
        <v>167</v>
      </c>
      <c r="AY235" s="15" t="s">
        <v>153</v>
      </c>
      <c r="BE235" s="139">
        <f t="shared" si="84"/>
        <v>744.55</v>
      </c>
      <c r="BF235" s="139">
        <f t="shared" si="85"/>
        <v>0</v>
      </c>
      <c r="BG235" s="139">
        <f t="shared" si="86"/>
        <v>0</v>
      </c>
      <c r="BH235" s="139">
        <f t="shared" si="87"/>
        <v>0</v>
      </c>
      <c r="BI235" s="139">
        <f t="shared" si="88"/>
        <v>0</v>
      </c>
      <c r="BJ235" s="15" t="s">
        <v>79</v>
      </c>
      <c r="BK235" s="139">
        <f t="shared" si="89"/>
        <v>744.55</v>
      </c>
      <c r="BL235" s="15" t="s">
        <v>161</v>
      </c>
      <c r="BM235" s="138" t="s">
        <v>3713</v>
      </c>
    </row>
    <row r="236" spans="2:65" s="1" customFormat="1" ht="37.9" customHeight="1">
      <c r="B236" s="125"/>
      <c r="C236" s="126" t="s">
        <v>824</v>
      </c>
      <c r="D236" s="126" t="s">
        <v>156</v>
      </c>
      <c r="E236" s="127" t="s">
        <v>3714</v>
      </c>
      <c r="F236" s="128" t="s">
        <v>231</v>
      </c>
      <c r="G236" s="129" t="s">
        <v>159</v>
      </c>
      <c r="H236" s="130">
        <v>1</v>
      </c>
      <c r="I236" s="131">
        <v>2145.1484999999998</v>
      </c>
      <c r="J236" s="132">
        <f t="shared" si="80"/>
        <v>2145.15</v>
      </c>
      <c r="K236" s="128" t="s">
        <v>3</v>
      </c>
      <c r="L236" s="133"/>
      <c r="M236" s="134" t="s">
        <v>3</v>
      </c>
      <c r="N236" s="135" t="s">
        <v>42</v>
      </c>
      <c r="P236" s="136">
        <f t="shared" si="81"/>
        <v>0</v>
      </c>
      <c r="Q236" s="136">
        <v>0</v>
      </c>
      <c r="R236" s="136">
        <f t="shared" si="82"/>
        <v>0</v>
      </c>
      <c r="S236" s="136">
        <v>0</v>
      </c>
      <c r="T236" s="137">
        <f t="shared" si="83"/>
        <v>0</v>
      </c>
      <c r="AR236" s="138" t="s">
        <v>160</v>
      </c>
      <c r="AT236" s="138" t="s">
        <v>156</v>
      </c>
      <c r="AU236" s="138" t="s">
        <v>167</v>
      </c>
      <c r="AY236" s="15" t="s">
        <v>153</v>
      </c>
      <c r="BE236" s="139">
        <f t="shared" si="84"/>
        <v>2145.15</v>
      </c>
      <c r="BF236" s="139">
        <f t="shared" si="85"/>
        <v>0</v>
      </c>
      <c r="BG236" s="139">
        <f t="shared" si="86"/>
        <v>0</v>
      </c>
      <c r="BH236" s="139">
        <f t="shared" si="87"/>
        <v>0</v>
      </c>
      <c r="BI236" s="139">
        <f t="shared" si="88"/>
        <v>0</v>
      </c>
      <c r="BJ236" s="15" t="s">
        <v>79</v>
      </c>
      <c r="BK236" s="139">
        <f t="shared" si="89"/>
        <v>2145.15</v>
      </c>
      <c r="BL236" s="15" t="s">
        <v>161</v>
      </c>
      <c r="BM236" s="138" t="s">
        <v>3715</v>
      </c>
    </row>
    <row r="237" spans="2:65" s="11" customFormat="1" ht="22.9" customHeight="1">
      <c r="B237" s="113"/>
      <c r="D237" s="114" t="s">
        <v>70</v>
      </c>
      <c r="E237" s="123" t="s">
        <v>303</v>
      </c>
      <c r="F237" s="123" t="s">
        <v>304</v>
      </c>
      <c r="I237" s="116"/>
      <c r="J237" s="124">
        <f>BK237</f>
        <v>142068.76</v>
      </c>
      <c r="L237" s="113"/>
      <c r="M237" s="118"/>
      <c r="P237" s="119">
        <f>SUM(P238:P250)</f>
        <v>0</v>
      </c>
      <c r="R237" s="119">
        <f>SUM(R238:R250)</f>
        <v>0</v>
      </c>
      <c r="T237" s="120">
        <f>SUM(T238:T250)</f>
        <v>0</v>
      </c>
      <c r="AR237" s="114" t="s">
        <v>79</v>
      </c>
      <c r="AT237" s="121" t="s">
        <v>70</v>
      </c>
      <c r="AU237" s="121" t="s">
        <v>79</v>
      </c>
      <c r="AY237" s="114" t="s">
        <v>153</v>
      </c>
      <c r="BK237" s="122">
        <f>SUM(BK238:BK250)</f>
        <v>142068.76</v>
      </c>
    </row>
    <row r="238" spans="2:65" s="1" customFormat="1" ht="16.5" customHeight="1">
      <c r="B238" s="125"/>
      <c r="C238" s="126" t="s">
        <v>623</v>
      </c>
      <c r="D238" s="126" t="s">
        <v>156</v>
      </c>
      <c r="E238" s="127" t="s">
        <v>3716</v>
      </c>
      <c r="F238" s="128" t="s">
        <v>1209</v>
      </c>
      <c r="G238" s="129" t="s">
        <v>360</v>
      </c>
      <c r="H238" s="130">
        <v>1110</v>
      </c>
      <c r="I238" s="131">
        <v>18.373245000000001</v>
      </c>
      <c r="J238" s="132">
        <f>ROUND(I238*H238,2)</f>
        <v>20394.3</v>
      </c>
      <c r="K238" s="128" t="s">
        <v>3</v>
      </c>
      <c r="L238" s="133"/>
      <c r="M238" s="134" t="s">
        <v>3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160</v>
      </c>
      <c r="AT238" s="138" t="s">
        <v>156</v>
      </c>
      <c r="AU238" s="138" t="s">
        <v>81</v>
      </c>
      <c r="AY238" s="15" t="s">
        <v>153</v>
      </c>
      <c r="BE238" s="139">
        <f>IF(N238="základní",J238,0)</f>
        <v>20394.3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79</v>
      </c>
      <c r="BK238" s="139">
        <f>ROUND(I238*H238,2)</f>
        <v>20394.3</v>
      </c>
      <c r="BL238" s="15" t="s">
        <v>161</v>
      </c>
      <c r="BM238" s="138" t="s">
        <v>3717</v>
      </c>
    </row>
    <row r="239" spans="2:65" s="12" customFormat="1">
      <c r="B239" s="154"/>
      <c r="D239" s="155" t="s">
        <v>800</v>
      </c>
      <c r="E239" s="156" t="s">
        <v>3</v>
      </c>
      <c r="F239" s="157" t="s">
        <v>3718</v>
      </c>
      <c r="H239" s="158">
        <v>1110</v>
      </c>
      <c r="I239" s="159"/>
      <c r="L239" s="154"/>
      <c r="M239" s="160"/>
      <c r="T239" s="161"/>
      <c r="AT239" s="156" t="s">
        <v>800</v>
      </c>
      <c r="AU239" s="156" t="s">
        <v>81</v>
      </c>
      <c r="AV239" s="12" t="s">
        <v>81</v>
      </c>
      <c r="AW239" s="12" t="s">
        <v>30</v>
      </c>
      <c r="AX239" s="12" t="s">
        <v>79</v>
      </c>
      <c r="AY239" s="156" t="s">
        <v>153</v>
      </c>
    </row>
    <row r="240" spans="2:65" s="1" customFormat="1" ht="16.5" customHeight="1">
      <c r="B240" s="125"/>
      <c r="C240" s="126" t="s">
        <v>833</v>
      </c>
      <c r="D240" s="126" t="s">
        <v>156</v>
      </c>
      <c r="E240" s="127" t="s">
        <v>3719</v>
      </c>
      <c r="F240" s="128" t="s">
        <v>2465</v>
      </c>
      <c r="G240" s="129" t="s">
        <v>360</v>
      </c>
      <c r="H240" s="130">
        <v>150</v>
      </c>
      <c r="I240" s="131">
        <v>30.830497499999996</v>
      </c>
      <c r="J240" s="132">
        <f>ROUND(I240*H240,2)</f>
        <v>4624.57</v>
      </c>
      <c r="K240" s="128" t="s">
        <v>3</v>
      </c>
      <c r="L240" s="133"/>
      <c r="M240" s="134" t="s">
        <v>3</v>
      </c>
      <c r="N240" s="135" t="s">
        <v>42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160</v>
      </c>
      <c r="AT240" s="138" t="s">
        <v>156</v>
      </c>
      <c r="AU240" s="138" t="s">
        <v>81</v>
      </c>
      <c r="AY240" s="15" t="s">
        <v>153</v>
      </c>
      <c r="BE240" s="139">
        <f>IF(N240="základní",J240,0)</f>
        <v>4624.57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5" t="s">
        <v>79</v>
      </c>
      <c r="BK240" s="139">
        <f>ROUND(I240*H240,2)</f>
        <v>4624.57</v>
      </c>
      <c r="BL240" s="15" t="s">
        <v>161</v>
      </c>
      <c r="BM240" s="138" t="s">
        <v>3720</v>
      </c>
    </row>
    <row r="241" spans="2:65" s="12" customFormat="1">
      <c r="B241" s="154"/>
      <c r="D241" s="155" t="s">
        <v>800</v>
      </c>
      <c r="E241" s="156" t="s">
        <v>3</v>
      </c>
      <c r="F241" s="157" t="s">
        <v>646</v>
      </c>
      <c r="H241" s="158">
        <v>150</v>
      </c>
      <c r="I241" s="159"/>
      <c r="L241" s="154"/>
      <c r="M241" s="160"/>
      <c r="T241" s="161"/>
      <c r="AT241" s="156" t="s">
        <v>800</v>
      </c>
      <c r="AU241" s="156" t="s">
        <v>81</v>
      </c>
      <c r="AV241" s="12" t="s">
        <v>81</v>
      </c>
      <c r="AW241" s="12" t="s">
        <v>30</v>
      </c>
      <c r="AX241" s="12" t="s">
        <v>79</v>
      </c>
      <c r="AY241" s="156" t="s">
        <v>153</v>
      </c>
    </row>
    <row r="242" spans="2:65" s="1" customFormat="1" ht="16.5" customHeight="1">
      <c r="B242" s="125"/>
      <c r="C242" s="126" t="s">
        <v>627</v>
      </c>
      <c r="D242" s="126" t="s">
        <v>156</v>
      </c>
      <c r="E242" s="127" t="s">
        <v>3721</v>
      </c>
      <c r="F242" s="128" t="s">
        <v>2820</v>
      </c>
      <c r="G242" s="129" t="s">
        <v>360</v>
      </c>
      <c r="H242" s="130">
        <v>850</v>
      </c>
      <c r="I242" s="131">
        <v>118.1755575</v>
      </c>
      <c r="J242" s="132">
        <f>ROUND(I242*H242,2)</f>
        <v>100449.22</v>
      </c>
      <c r="K242" s="128" t="s">
        <v>3</v>
      </c>
      <c r="L242" s="133"/>
      <c r="M242" s="134" t="s">
        <v>3</v>
      </c>
      <c r="N242" s="135" t="s">
        <v>42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160</v>
      </c>
      <c r="AT242" s="138" t="s">
        <v>156</v>
      </c>
      <c r="AU242" s="138" t="s">
        <v>81</v>
      </c>
      <c r="AY242" s="15" t="s">
        <v>153</v>
      </c>
      <c r="BE242" s="139">
        <f>IF(N242="základní",J242,0)</f>
        <v>100449.22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79</v>
      </c>
      <c r="BK242" s="139">
        <f>ROUND(I242*H242,2)</f>
        <v>100449.22</v>
      </c>
      <c r="BL242" s="15" t="s">
        <v>161</v>
      </c>
      <c r="BM242" s="138" t="s">
        <v>3722</v>
      </c>
    </row>
    <row r="243" spans="2:65" s="12" customFormat="1">
      <c r="B243" s="154"/>
      <c r="D243" s="155" t="s">
        <v>800</v>
      </c>
      <c r="E243" s="156" t="s">
        <v>3</v>
      </c>
      <c r="F243" s="157" t="s">
        <v>3723</v>
      </c>
      <c r="H243" s="158">
        <v>850</v>
      </c>
      <c r="I243" s="159"/>
      <c r="L243" s="154"/>
      <c r="M243" s="160"/>
      <c r="T243" s="161"/>
      <c r="AT243" s="156" t="s">
        <v>800</v>
      </c>
      <c r="AU243" s="156" t="s">
        <v>81</v>
      </c>
      <c r="AV243" s="12" t="s">
        <v>81</v>
      </c>
      <c r="AW243" s="12" t="s">
        <v>30</v>
      </c>
      <c r="AX243" s="12" t="s">
        <v>79</v>
      </c>
      <c r="AY243" s="156" t="s">
        <v>153</v>
      </c>
    </row>
    <row r="244" spans="2:65" s="1" customFormat="1" ht="16.5" customHeight="1">
      <c r="B244" s="125"/>
      <c r="C244" s="126" t="s">
        <v>842</v>
      </c>
      <c r="D244" s="126" t="s">
        <v>156</v>
      </c>
      <c r="E244" s="127" t="s">
        <v>3724</v>
      </c>
      <c r="F244" s="128" t="s">
        <v>847</v>
      </c>
      <c r="G244" s="129" t="s">
        <v>360</v>
      </c>
      <c r="H244" s="130">
        <v>80</v>
      </c>
      <c r="I244" s="131">
        <v>33.918357</v>
      </c>
      <c r="J244" s="132">
        <f>ROUND(I244*H244,2)</f>
        <v>2713.47</v>
      </c>
      <c r="K244" s="128" t="s">
        <v>3</v>
      </c>
      <c r="L244" s="133"/>
      <c r="M244" s="134" t="s">
        <v>3</v>
      </c>
      <c r="N244" s="135" t="s">
        <v>42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160</v>
      </c>
      <c r="AT244" s="138" t="s">
        <v>156</v>
      </c>
      <c r="AU244" s="138" t="s">
        <v>81</v>
      </c>
      <c r="AY244" s="15" t="s">
        <v>153</v>
      </c>
      <c r="BE244" s="139">
        <f>IF(N244="základní",J244,0)</f>
        <v>2713.47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5" t="s">
        <v>79</v>
      </c>
      <c r="BK244" s="139">
        <f>ROUND(I244*H244,2)</f>
        <v>2713.47</v>
      </c>
      <c r="BL244" s="15" t="s">
        <v>161</v>
      </c>
      <c r="BM244" s="138" t="s">
        <v>3725</v>
      </c>
    </row>
    <row r="245" spans="2:65" s="12" customFormat="1">
      <c r="B245" s="154"/>
      <c r="D245" s="155" t="s">
        <v>800</v>
      </c>
      <c r="E245" s="156" t="s">
        <v>3</v>
      </c>
      <c r="F245" s="157" t="s">
        <v>639</v>
      </c>
      <c r="H245" s="158">
        <v>80</v>
      </c>
      <c r="I245" s="159"/>
      <c r="L245" s="154"/>
      <c r="M245" s="160"/>
      <c r="T245" s="161"/>
      <c r="AT245" s="156" t="s">
        <v>800</v>
      </c>
      <c r="AU245" s="156" t="s">
        <v>81</v>
      </c>
      <c r="AV245" s="12" t="s">
        <v>81</v>
      </c>
      <c r="AW245" s="12" t="s">
        <v>30</v>
      </c>
      <c r="AX245" s="12" t="s">
        <v>79</v>
      </c>
      <c r="AY245" s="156" t="s">
        <v>153</v>
      </c>
    </row>
    <row r="246" spans="2:65" s="1" customFormat="1" ht="16.5" customHeight="1">
      <c r="B246" s="125"/>
      <c r="C246" s="126" t="s">
        <v>631</v>
      </c>
      <c r="D246" s="126" t="s">
        <v>156</v>
      </c>
      <c r="E246" s="127" t="s">
        <v>3726</v>
      </c>
      <c r="F246" s="128" t="s">
        <v>3727</v>
      </c>
      <c r="G246" s="129" t="s">
        <v>360</v>
      </c>
      <c r="H246" s="130">
        <v>10</v>
      </c>
      <c r="I246" s="131">
        <v>208.21407749999997</v>
      </c>
      <c r="J246" s="132">
        <f>ROUND(I246*H246,2)</f>
        <v>2082.14</v>
      </c>
      <c r="K246" s="128" t="s">
        <v>3</v>
      </c>
      <c r="L246" s="133"/>
      <c r="M246" s="134" t="s">
        <v>3</v>
      </c>
      <c r="N246" s="135" t="s">
        <v>42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160</v>
      </c>
      <c r="AT246" s="138" t="s">
        <v>156</v>
      </c>
      <c r="AU246" s="138" t="s">
        <v>81</v>
      </c>
      <c r="AY246" s="15" t="s">
        <v>153</v>
      </c>
      <c r="BE246" s="139">
        <f>IF(N246="základní",J246,0)</f>
        <v>2082.14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5" t="s">
        <v>79</v>
      </c>
      <c r="BK246" s="139">
        <f>ROUND(I246*H246,2)</f>
        <v>2082.14</v>
      </c>
      <c r="BL246" s="15" t="s">
        <v>161</v>
      </c>
      <c r="BM246" s="138" t="s">
        <v>3728</v>
      </c>
    </row>
    <row r="247" spans="2:65" s="12" customFormat="1">
      <c r="B247" s="154"/>
      <c r="D247" s="155" t="s">
        <v>800</v>
      </c>
      <c r="E247" s="156" t="s">
        <v>3</v>
      </c>
      <c r="F247" s="157" t="s">
        <v>193</v>
      </c>
      <c r="H247" s="158">
        <v>10</v>
      </c>
      <c r="I247" s="159"/>
      <c r="L247" s="154"/>
      <c r="M247" s="160"/>
      <c r="T247" s="161"/>
      <c r="AT247" s="156" t="s">
        <v>800</v>
      </c>
      <c r="AU247" s="156" t="s">
        <v>81</v>
      </c>
      <c r="AV247" s="12" t="s">
        <v>81</v>
      </c>
      <c r="AW247" s="12" t="s">
        <v>30</v>
      </c>
      <c r="AX247" s="12" t="s">
        <v>79</v>
      </c>
      <c r="AY247" s="156" t="s">
        <v>153</v>
      </c>
    </row>
    <row r="248" spans="2:65" s="1" customFormat="1" ht="16.5" customHeight="1">
      <c r="B248" s="125"/>
      <c r="C248" s="126" t="s">
        <v>849</v>
      </c>
      <c r="D248" s="126" t="s">
        <v>156</v>
      </c>
      <c r="E248" s="127" t="s">
        <v>3729</v>
      </c>
      <c r="F248" s="128" t="s">
        <v>3730</v>
      </c>
      <c r="G248" s="129" t="s">
        <v>360</v>
      </c>
      <c r="H248" s="130">
        <v>10</v>
      </c>
      <c r="I248" s="131">
        <v>324.36953999999997</v>
      </c>
      <c r="J248" s="132">
        <f>ROUND(I248*H248,2)</f>
        <v>3243.7</v>
      </c>
      <c r="K248" s="128" t="s">
        <v>3</v>
      </c>
      <c r="L248" s="133"/>
      <c r="M248" s="134" t="s">
        <v>3</v>
      </c>
      <c r="N248" s="135" t="s">
        <v>42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160</v>
      </c>
      <c r="AT248" s="138" t="s">
        <v>156</v>
      </c>
      <c r="AU248" s="138" t="s">
        <v>81</v>
      </c>
      <c r="AY248" s="15" t="s">
        <v>153</v>
      </c>
      <c r="BE248" s="139">
        <f>IF(N248="základní",J248,0)</f>
        <v>3243.7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5" t="s">
        <v>79</v>
      </c>
      <c r="BK248" s="139">
        <f>ROUND(I248*H248,2)</f>
        <v>3243.7</v>
      </c>
      <c r="BL248" s="15" t="s">
        <v>161</v>
      </c>
      <c r="BM248" s="138" t="s">
        <v>3731</v>
      </c>
    </row>
    <row r="249" spans="2:65" s="12" customFormat="1">
      <c r="B249" s="154"/>
      <c r="D249" s="155" t="s">
        <v>800</v>
      </c>
      <c r="E249" s="156" t="s">
        <v>3</v>
      </c>
      <c r="F249" s="157" t="s">
        <v>193</v>
      </c>
      <c r="H249" s="158">
        <v>10</v>
      </c>
      <c r="I249" s="159"/>
      <c r="L249" s="154"/>
      <c r="M249" s="160"/>
      <c r="T249" s="161"/>
      <c r="AT249" s="156" t="s">
        <v>800</v>
      </c>
      <c r="AU249" s="156" t="s">
        <v>81</v>
      </c>
      <c r="AV249" s="12" t="s">
        <v>81</v>
      </c>
      <c r="AW249" s="12" t="s">
        <v>30</v>
      </c>
      <c r="AX249" s="12" t="s">
        <v>79</v>
      </c>
      <c r="AY249" s="156" t="s">
        <v>153</v>
      </c>
    </row>
    <row r="250" spans="2:65" s="1" customFormat="1" ht="16.5" customHeight="1">
      <c r="B250" s="125"/>
      <c r="C250" s="126" t="s">
        <v>634</v>
      </c>
      <c r="D250" s="126" t="s">
        <v>156</v>
      </c>
      <c r="E250" s="127" t="s">
        <v>3732</v>
      </c>
      <c r="F250" s="128" t="s">
        <v>322</v>
      </c>
      <c r="G250" s="129" t="s">
        <v>164</v>
      </c>
      <c r="H250" s="130">
        <v>1</v>
      </c>
      <c r="I250" s="131">
        <v>8561.3549999999996</v>
      </c>
      <c r="J250" s="132">
        <f>ROUND(I250*H250,2)</f>
        <v>8561.36</v>
      </c>
      <c r="K250" s="128" t="s">
        <v>3</v>
      </c>
      <c r="L250" s="133"/>
      <c r="M250" s="134" t="s">
        <v>3</v>
      </c>
      <c r="N250" s="135" t="s">
        <v>42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160</v>
      </c>
      <c r="AT250" s="138" t="s">
        <v>156</v>
      </c>
      <c r="AU250" s="138" t="s">
        <v>81</v>
      </c>
      <c r="AY250" s="15" t="s">
        <v>153</v>
      </c>
      <c r="BE250" s="139">
        <f>IF(N250="základní",J250,0)</f>
        <v>8561.36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5" t="s">
        <v>79</v>
      </c>
      <c r="BK250" s="139">
        <f>ROUND(I250*H250,2)</f>
        <v>8561.36</v>
      </c>
      <c r="BL250" s="15" t="s">
        <v>161</v>
      </c>
      <c r="BM250" s="138" t="s">
        <v>3733</v>
      </c>
    </row>
    <row r="251" spans="2:65" s="11" customFormat="1" ht="22.9" customHeight="1">
      <c r="B251" s="113"/>
      <c r="D251" s="114" t="s">
        <v>70</v>
      </c>
      <c r="E251" s="123" t="s">
        <v>324</v>
      </c>
      <c r="F251" s="123" t="s">
        <v>325</v>
      </c>
      <c r="I251" s="116"/>
      <c r="J251" s="124">
        <f>BK251</f>
        <v>175773.28</v>
      </c>
      <c r="L251" s="113"/>
      <c r="M251" s="118"/>
      <c r="P251" s="119">
        <f>SUM(P252:P260)</f>
        <v>0</v>
      </c>
      <c r="R251" s="119">
        <f>SUM(R252:R260)</f>
        <v>0</v>
      </c>
      <c r="T251" s="120">
        <f>SUM(T252:T260)</f>
        <v>0</v>
      </c>
      <c r="AR251" s="114" t="s">
        <v>79</v>
      </c>
      <c r="AT251" s="121" t="s">
        <v>70</v>
      </c>
      <c r="AU251" s="121" t="s">
        <v>79</v>
      </c>
      <c r="AY251" s="114" t="s">
        <v>153</v>
      </c>
      <c r="BK251" s="122">
        <f>SUM(BK252:BK260)</f>
        <v>175773.28</v>
      </c>
    </row>
    <row r="252" spans="2:65" s="1" customFormat="1" ht="16.5" customHeight="1">
      <c r="B252" s="125"/>
      <c r="C252" s="126" t="s">
        <v>856</v>
      </c>
      <c r="D252" s="126" t="s">
        <v>156</v>
      </c>
      <c r="E252" s="127" t="s">
        <v>3734</v>
      </c>
      <c r="F252" s="128" t="s">
        <v>860</v>
      </c>
      <c r="G252" s="129" t="s">
        <v>360</v>
      </c>
      <c r="H252" s="130">
        <v>100</v>
      </c>
      <c r="I252" s="131">
        <v>149.10225</v>
      </c>
      <c r="J252" s="132">
        <f t="shared" ref="J252:J258" si="90">ROUND(I252*H252,2)</f>
        <v>14910.23</v>
      </c>
      <c r="K252" s="128" t="s">
        <v>3</v>
      </c>
      <c r="L252" s="133"/>
      <c r="M252" s="134" t="s">
        <v>3</v>
      </c>
      <c r="N252" s="135" t="s">
        <v>42</v>
      </c>
      <c r="P252" s="136">
        <f t="shared" ref="P252:P258" si="91">O252*H252</f>
        <v>0</v>
      </c>
      <c r="Q252" s="136">
        <v>0</v>
      </c>
      <c r="R252" s="136">
        <f t="shared" ref="R252:R258" si="92">Q252*H252</f>
        <v>0</v>
      </c>
      <c r="S252" s="136">
        <v>0</v>
      </c>
      <c r="T252" s="137">
        <f t="shared" ref="T252:T258" si="93">S252*H252</f>
        <v>0</v>
      </c>
      <c r="AR252" s="138" t="s">
        <v>160</v>
      </c>
      <c r="AT252" s="138" t="s">
        <v>156</v>
      </c>
      <c r="AU252" s="138" t="s">
        <v>81</v>
      </c>
      <c r="AY252" s="15" t="s">
        <v>153</v>
      </c>
      <c r="BE252" s="139">
        <f t="shared" ref="BE252:BE258" si="94">IF(N252="základní",J252,0)</f>
        <v>14910.23</v>
      </c>
      <c r="BF252" s="139">
        <f t="shared" ref="BF252:BF258" si="95">IF(N252="snížená",J252,0)</f>
        <v>0</v>
      </c>
      <c r="BG252" s="139">
        <f t="shared" ref="BG252:BG258" si="96">IF(N252="zákl. přenesená",J252,0)</f>
        <v>0</v>
      </c>
      <c r="BH252" s="139">
        <f t="shared" ref="BH252:BH258" si="97">IF(N252="sníž. přenesená",J252,0)</f>
        <v>0</v>
      </c>
      <c r="BI252" s="139">
        <f t="shared" ref="BI252:BI258" si="98">IF(N252="nulová",J252,0)</f>
        <v>0</v>
      </c>
      <c r="BJ252" s="15" t="s">
        <v>79</v>
      </c>
      <c r="BK252" s="139">
        <f t="shared" ref="BK252:BK258" si="99">ROUND(I252*H252,2)</f>
        <v>14910.23</v>
      </c>
      <c r="BL252" s="15" t="s">
        <v>161</v>
      </c>
      <c r="BM252" s="138" t="s">
        <v>3735</v>
      </c>
    </row>
    <row r="253" spans="2:65" s="1" customFormat="1" ht="16.5" customHeight="1">
      <c r="B253" s="125"/>
      <c r="C253" s="126" t="s">
        <v>638</v>
      </c>
      <c r="D253" s="126" t="s">
        <v>156</v>
      </c>
      <c r="E253" s="127" t="s">
        <v>3736</v>
      </c>
      <c r="F253" s="128" t="s">
        <v>864</v>
      </c>
      <c r="G253" s="129" t="s">
        <v>360</v>
      </c>
      <c r="H253" s="130">
        <v>200</v>
      </c>
      <c r="I253" s="131">
        <v>176.03684999999999</v>
      </c>
      <c r="J253" s="132">
        <f t="shared" si="90"/>
        <v>35207.370000000003</v>
      </c>
      <c r="K253" s="128" t="s">
        <v>3</v>
      </c>
      <c r="L253" s="133"/>
      <c r="M253" s="134" t="s">
        <v>3</v>
      </c>
      <c r="N253" s="135" t="s">
        <v>42</v>
      </c>
      <c r="P253" s="136">
        <f t="shared" si="91"/>
        <v>0</v>
      </c>
      <c r="Q253" s="136">
        <v>0</v>
      </c>
      <c r="R253" s="136">
        <f t="shared" si="92"/>
        <v>0</v>
      </c>
      <c r="S253" s="136">
        <v>0</v>
      </c>
      <c r="T253" s="137">
        <f t="shared" si="93"/>
        <v>0</v>
      </c>
      <c r="AR253" s="138" t="s">
        <v>160</v>
      </c>
      <c r="AT253" s="138" t="s">
        <v>156</v>
      </c>
      <c r="AU253" s="138" t="s">
        <v>81</v>
      </c>
      <c r="AY253" s="15" t="s">
        <v>153</v>
      </c>
      <c r="BE253" s="139">
        <f t="shared" si="94"/>
        <v>35207.370000000003</v>
      </c>
      <c r="BF253" s="139">
        <f t="shared" si="95"/>
        <v>0</v>
      </c>
      <c r="BG253" s="139">
        <f t="shared" si="96"/>
        <v>0</v>
      </c>
      <c r="BH253" s="139">
        <f t="shared" si="97"/>
        <v>0</v>
      </c>
      <c r="BI253" s="139">
        <f t="shared" si="98"/>
        <v>0</v>
      </c>
      <c r="BJ253" s="15" t="s">
        <v>79</v>
      </c>
      <c r="BK253" s="139">
        <f t="shared" si="99"/>
        <v>35207.370000000003</v>
      </c>
      <c r="BL253" s="15" t="s">
        <v>161</v>
      </c>
      <c r="BM253" s="138" t="s">
        <v>3737</v>
      </c>
    </row>
    <row r="254" spans="2:65" s="1" customFormat="1" ht="16.5" customHeight="1">
      <c r="B254" s="125"/>
      <c r="C254" s="126" t="s">
        <v>862</v>
      </c>
      <c r="D254" s="126" t="s">
        <v>156</v>
      </c>
      <c r="E254" s="127" t="s">
        <v>3738</v>
      </c>
      <c r="F254" s="128" t="s">
        <v>867</v>
      </c>
      <c r="G254" s="129" t="s">
        <v>159</v>
      </c>
      <c r="H254" s="130">
        <v>200</v>
      </c>
      <c r="I254" s="131">
        <v>136.59690000000001</v>
      </c>
      <c r="J254" s="132">
        <f t="shared" si="90"/>
        <v>27319.38</v>
      </c>
      <c r="K254" s="128" t="s">
        <v>3</v>
      </c>
      <c r="L254" s="133"/>
      <c r="M254" s="134" t="s">
        <v>3</v>
      </c>
      <c r="N254" s="135" t="s">
        <v>42</v>
      </c>
      <c r="P254" s="136">
        <f t="shared" si="91"/>
        <v>0</v>
      </c>
      <c r="Q254" s="136">
        <v>0</v>
      </c>
      <c r="R254" s="136">
        <f t="shared" si="92"/>
        <v>0</v>
      </c>
      <c r="S254" s="136">
        <v>0</v>
      </c>
      <c r="T254" s="137">
        <f t="shared" si="93"/>
        <v>0</v>
      </c>
      <c r="AR254" s="138" t="s">
        <v>160</v>
      </c>
      <c r="AT254" s="138" t="s">
        <v>156</v>
      </c>
      <c r="AU254" s="138" t="s">
        <v>81</v>
      </c>
      <c r="AY254" s="15" t="s">
        <v>153</v>
      </c>
      <c r="BE254" s="139">
        <f t="shared" si="94"/>
        <v>27319.38</v>
      </c>
      <c r="BF254" s="139">
        <f t="shared" si="95"/>
        <v>0</v>
      </c>
      <c r="BG254" s="139">
        <f t="shared" si="96"/>
        <v>0</v>
      </c>
      <c r="BH254" s="139">
        <f t="shared" si="97"/>
        <v>0</v>
      </c>
      <c r="BI254" s="139">
        <f t="shared" si="98"/>
        <v>0</v>
      </c>
      <c r="BJ254" s="15" t="s">
        <v>79</v>
      </c>
      <c r="BK254" s="139">
        <f t="shared" si="99"/>
        <v>27319.38</v>
      </c>
      <c r="BL254" s="15" t="s">
        <v>161</v>
      </c>
      <c r="BM254" s="138" t="s">
        <v>3739</v>
      </c>
    </row>
    <row r="255" spans="2:65" s="1" customFormat="1" ht="16.5" customHeight="1">
      <c r="B255" s="125"/>
      <c r="C255" s="126" t="s">
        <v>642</v>
      </c>
      <c r="D255" s="126" t="s">
        <v>156</v>
      </c>
      <c r="E255" s="127" t="s">
        <v>3740</v>
      </c>
      <c r="F255" s="128" t="s">
        <v>871</v>
      </c>
      <c r="G255" s="129" t="s">
        <v>159</v>
      </c>
      <c r="H255" s="130">
        <v>300</v>
      </c>
      <c r="I255" s="131">
        <v>148.52508</v>
      </c>
      <c r="J255" s="132">
        <f t="shared" si="90"/>
        <v>44557.52</v>
      </c>
      <c r="K255" s="128" t="s">
        <v>3</v>
      </c>
      <c r="L255" s="133"/>
      <c r="M255" s="134" t="s">
        <v>3</v>
      </c>
      <c r="N255" s="135" t="s">
        <v>42</v>
      </c>
      <c r="P255" s="136">
        <f t="shared" si="91"/>
        <v>0</v>
      </c>
      <c r="Q255" s="136">
        <v>0</v>
      </c>
      <c r="R255" s="136">
        <f t="shared" si="92"/>
        <v>0</v>
      </c>
      <c r="S255" s="136">
        <v>0</v>
      </c>
      <c r="T255" s="137">
        <f t="shared" si="93"/>
        <v>0</v>
      </c>
      <c r="AR255" s="138" t="s">
        <v>160</v>
      </c>
      <c r="AT255" s="138" t="s">
        <v>156</v>
      </c>
      <c r="AU255" s="138" t="s">
        <v>81</v>
      </c>
      <c r="AY255" s="15" t="s">
        <v>153</v>
      </c>
      <c r="BE255" s="139">
        <f t="shared" si="94"/>
        <v>44557.52</v>
      </c>
      <c r="BF255" s="139">
        <f t="shared" si="95"/>
        <v>0</v>
      </c>
      <c r="BG255" s="139">
        <f t="shared" si="96"/>
        <v>0</v>
      </c>
      <c r="BH255" s="139">
        <f t="shared" si="97"/>
        <v>0</v>
      </c>
      <c r="BI255" s="139">
        <f t="shared" si="98"/>
        <v>0</v>
      </c>
      <c r="BJ255" s="15" t="s">
        <v>79</v>
      </c>
      <c r="BK255" s="139">
        <f t="shared" si="99"/>
        <v>44557.52</v>
      </c>
      <c r="BL255" s="15" t="s">
        <v>161</v>
      </c>
      <c r="BM255" s="138" t="s">
        <v>3741</v>
      </c>
    </row>
    <row r="256" spans="2:65" s="1" customFormat="1" ht="16.5" customHeight="1">
      <c r="B256" s="125"/>
      <c r="C256" s="126" t="s">
        <v>869</v>
      </c>
      <c r="D256" s="126" t="s">
        <v>156</v>
      </c>
      <c r="E256" s="127" t="s">
        <v>3742</v>
      </c>
      <c r="F256" s="128" t="s">
        <v>875</v>
      </c>
      <c r="G256" s="129" t="s">
        <v>159</v>
      </c>
      <c r="H256" s="130">
        <v>300</v>
      </c>
      <c r="I256" s="131">
        <v>24.048749999999998</v>
      </c>
      <c r="J256" s="132">
        <f t="shared" si="90"/>
        <v>7214.63</v>
      </c>
      <c r="K256" s="128" t="s">
        <v>3</v>
      </c>
      <c r="L256" s="133"/>
      <c r="M256" s="134" t="s">
        <v>3</v>
      </c>
      <c r="N256" s="135" t="s">
        <v>42</v>
      </c>
      <c r="P256" s="136">
        <f t="shared" si="91"/>
        <v>0</v>
      </c>
      <c r="Q256" s="136">
        <v>0</v>
      </c>
      <c r="R256" s="136">
        <f t="shared" si="92"/>
        <v>0</v>
      </c>
      <c r="S256" s="136">
        <v>0</v>
      </c>
      <c r="T256" s="137">
        <f t="shared" si="93"/>
        <v>0</v>
      </c>
      <c r="AR256" s="138" t="s">
        <v>160</v>
      </c>
      <c r="AT256" s="138" t="s">
        <v>156</v>
      </c>
      <c r="AU256" s="138" t="s">
        <v>81</v>
      </c>
      <c r="AY256" s="15" t="s">
        <v>153</v>
      </c>
      <c r="BE256" s="139">
        <f t="shared" si="94"/>
        <v>7214.63</v>
      </c>
      <c r="BF256" s="139">
        <f t="shared" si="95"/>
        <v>0</v>
      </c>
      <c r="BG256" s="139">
        <f t="shared" si="96"/>
        <v>0</v>
      </c>
      <c r="BH256" s="139">
        <f t="shared" si="97"/>
        <v>0</v>
      </c>
      <c r="BI256" s="139">
        <f t="shared" si="98"/>
        <v>0</v>
      </c>
      <c r="BJ256" s="15" t="s">
        <v>79</v>
      </c>
      <c r="BK256" s="139">
        <f t="shared" si="99"/>
        <v>7214.63</v>
      </c>
      <c r="BL256" s="15" t="s">
        <v>161</v>
      </c>
      <c r="BM256" s="138" t="s">
        <v>3743</v>
      </c>
    </row>
    <row r="257" spans="2:65" s="1" customFormat="1" ht="16.5" customHeight="1">
      <c r="B257" s="125"/>
      <c r="C257" s="126" t="s">
        <v>873</v>
      </c>
      <c r="D257" s="126" t="s">
        <v>156</v>
      </c>
      <c r="E257" s="127" t="s">
        <v>3744</v>
      </c>
      <c r="F257" s="128" t="s">
        <v>879</v>
      </c>
      <c r="G257" s="129" t="s">
        <v>159</v>
      </c>
      <c r="H257" s="130">
        <v>300</v>
      </c>
      <c r="I257" s="131">
        <v>86.094525000000004</v>
      </c>
      <c r="J257" s="132">
        <f t="shared" si="90"/>
        <v>25828.36</v>
      </c>
      <c r="K257" s="128" t="s">
        <v>3</v>
      </c>
      <c r="L257" s="133"/>
      <c r="M257" s="134" t="s">
        <v>3</v>
      </c>
      <c r="N257" s="135" t="s">
        <v>42</v>
      </c>
      <c r="P257" s="136">
        <f t="shared" si="91"/>
        <v>0</v>
      </c>
      <c r="Q257" s="136">
        <v>0</v>
      </c>
      <c r="R257" s="136">
        <f t="shared" si="92"/>
        <v>0</v>
      </c>
      <c r="S257" s="136">
        <v>0</v>
      </c>
      <c r="T257" s="137">
        <f t="shared" si="93"/>
        <v>0</v>
      </c>
      <c r="AR257" s="138" t="s">
        <v>160</v>
      </c>
      <c r="AT257" s="138" t="s">
        <v>156</v>
      </c>
      <c r="AU257" s="138" t="s">
        <v>81</v>
      </c>
      <c r="AY257" s="15" t="s">
        <v>153</v>
      </c>
      <c r="BE257" s="139">
        <f t="shared" si="94"/>
        <v>25828.36</v>
      </c>
      <c r="BF257" s="139">
        <f t="shared" si="95"/>
        <v>0</v>
      </c>
      <c r="BG257" s="139">
        <f t="shared" si="96"/>
        <v>0</v>
      </c>
      <c r="BH257" s="139">
        <f t="shared" si="97"/>
        <v>0</v>
      </c>
      <c r="BI257" s="139">
        <f t="shared" si="98"/>
        <v>0</v>
      </c>
      <c r="BJ257" s="15" t="s">
        <v>79</v>
      </c>
      <c r="BK257" s="139">
        <f t="shared" si="99"/>
        <v>25828.36</v>
      </c>
      <c r="BL257" s="15" t="s">
        <v>161</v>
      </c>
      <c r="BM257" s="138" t="s">
        <v>3745</v>
      </c>
    </row>
    <row r="258" spans="2:65" s="1" customFormat="1" ht="16.5" customHeight="1">
      <c r="B258" s="125"/>
      <c r="C258" s="126" t="s">
        <v>877</v>
      </c>
      <c r="D258" s="126" t="s">
        <v>156</v>
      </c>
      <c r="E258" s="127" t="s">
        <v>3746</v>
      </c>
      <c r="F258" s="128" t="s">
        <v>3747</v>
      </c>
      <c r="G258" s="129" t="s">
        <v>360</v>
      </c>
      <c r="H258" s="130">
        <v>400</v>
      </c>
      <c r="I258" s="131">
        <v>26.828785499999999</v>
      </c>
      <c r="J258" s="132">
        <f t="shared" si="90"/>
        <v>10731.51</v>
      </c>
      <c r="K258" s="128" t="s">
        <v>3</v>
      </c>
      <c r="L258" s="133"/>
      <c r="M258" s="134" t="s">
        <v>3</v>
      </c>
      <c r="N258" s="135" t="s">
        <v>42</v>
      </c>
      <c r="P258" s="136">
        <f t="shared" si="91"/>
        <v>0</v>
      </c>
      <c r="Q258" s="136">
        <v>0</v>
      </c>
      <c r="R258" s="136">
        <f t="shared" si="92"/>
        <v>0</v>
      </c>
      <c r="S258" s="136">
        <v>0</v>
      </c>
      <c r="T258" s="137">
        <f t="shared" si="93"/>
        <v>0</v>
      </c>
      <c r="AR258" s="138" t="s">
        <v>160</v>
      </c>
      <c r="AT258" s="138" t="s">
        <v>156</v>
      </c>
      <c r="AU258" s="138" t="s">
        <v>81</v>
      </c>
      <c r="AY258" s="15" t="s">
        <v>153</v>
      </c>
      <c r="BE258" s="139">
        <f t="shared" si="94"/>
        <v>10731.51</v>
      </c>
      <c r="BF258" s="139">
        <f t="shared" si="95"/>
        <v>0</v>
      </c>
      <c r="BG258" s="139">
        <f t="shared" si="96"/>
        <v>0</v>
      </c>
      <c r="BH258" s="139">
        <f t="shared" si="97"/>
        <v>0</v>
      </c>
      <c r="BI258" s="139">
        <f t="shared" si="98"/>
        <v>0</v>
      </c>
      <c r="BJ258" s="15" t="s">
        <v>79</v>
      </c>
      <c r="BK258" s="139">
        <f t="shared" si="99"/>
        <v>10731.51</v>
      </c>
      <c r="BL258" s="15" t="s">
        <v>161</v>
      </c>
      <c r="BM258" s="138" t="s">
        <v>3748</v>
      </c>
    </row>
    <row r="259" spans="2:65" s="12" customFormat="1">
      <c r="B259" s="154"/>
      <c r="D259" s="155" t="s">
        <v>800</v>
      </c>
      <c r="E259" s="156" t="s">
        <v>3</v>
      </c>
      <c r="F259" s="157" t="s">
        <v>3717</v>
      </c>
      <c r="H259" s="158">
        <v>400</v>
      </c>
      <c r="I259" s="159"/>
      <c r="L259" s="154"/>
      <c r="M259" s="160"/>
      <c r="T259" s="161"/>
      <c r="AT259" s="156" t="s">
        <v>800</v>
      </c>
      <c r="AU259" s="156" t="s">
        <v>81</v>
      </c>
      <c r="AV259" s="12" t="s">
        <v>81</v>
      </c>
      <c r="AW259" s="12" t="s">
        <v>30</v>
      </c>
      <c r="AX259" s="12" t="s">
        <v>79</v>
      </c>
      <c r="AY259" s="156" t="s">
        <v>153</v>
      </c>
    </row>
    <row r="260" spans="2:65" s="1" customFormat="1" ht="16.5" customHeight="1">
      <c r="B260" s="125"/>
      <c r="C260" s="126" t="s">
        <v>881</v>
      </c>
      <c r="D260" s="126" t="s">
        <v>156</v>
      </c>
      <c r="E260" s="127" t="s">
        <v>3749</v>
      </c>
      <c r="F260" s="128" t="s">
        <v>322</v>
      </c>
      <c r="G260" s="129" t="s">
        <v>164</v>
      </c>
      <c r="H260" s="130">
        <v>1</v>
      </c>
      <c r="I260" s="131">
        <v>10004.279999999999</v>
      </c>
      <c r="J260" s="132">
        <f>ROUND(I260*H260,2)</f>
        <v>10004.280000000001</v>
      </c>
      <c r="K260" s="128" t="s">
        <v>3</v>
      </c>
      <c r="L260" s="133"/>
      <c r="M260" s="134" t="s">
        <v>3</v>
      </c>
      <c r="N260" s="135" t="s">
        <v>42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160</v>
      </c>
      <c r="AT260" s="138" t="s">
        <v>156</v>
      </c>
      <c r="AU260" s="138" t="s">
        <v>81</v>
      </c>
      <c r="AY260" s="15" t="s">
        <v>153</v>
      </c>
      <c r="BE260" s="139">
        <f>IF(N260="základní",J260,0)</f>
        <v>10004.280000000001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5" t="s">
        <v>79</v>
      </c>
      <c r="BK260" s="139">
        <f>ROUND(I260*H260,2)</f>
        <v>10004.280000000001</v>
      </c>
      <c r="BL260" s="15" t="s">
        <v>161</v>
      </c>
      <c r="BM260" s="138" t="s">
        <v>3750</v>
      </c>
    </row>
    <row r="261" spans="2:65" s="11" customFormat="1" ht="22.9" customHeight="1">
      <c r="B261" s="113"/>
      <c r="D261" s="114" t="s">
        <v>70</v>
      </c>
      <c r="E261" s="123" t="s">
        <v>329</v>
      </c>
      <c r="F261" s="123" t="s">
        <v>330</v>
      </c>
      <c r="I261" s="116"/>
      <c r="J261" s="124">
        <f>BK261</f>
        <v>225578.97000000003</v>
      </c>
      <c r="L261" s="113"/>
      <c r="M261" s="118"/>
      <c r="P261" s="119">
        <f>SUM(P262:P276)</f>
        <v>0</v>
      </c>
      <c r="R261" s="119">
        <f>SUM(R262:R276)</f>
        <v>0</v>
      </c>
      <c r="T261" s="120">
        <f>SUM(T262:T276)</f>
        <v>0</v>
      </c>
      <c r="AR261" s="114" t="s">
        <v>79</v>
      </c>
      <c r="AT261" s="121" t="s">
        <v>70</v>
      </c>
      <c r="AU261" s="121" t="s">
        <v>79</v>
      </c>
      <c r="AY261" s="114" t="s">
        <v>153</v>
      </c>
      <c r="BK261" s="122">
        <f>SUM(BK262:BK276)</f>
        <v>225578.97000000003</v>
      </c>
    </row>
    <row r="262" spans="2:65" s="1" customFormat="1" ht="16.5" customHeight="1">
      <c r="B262" s="125"/>
      <c r="C262" s="126" t="s">
        <v>885</v>
      </c>
      <c r="D262" s="126" t="s">
        <v>156</v>
      </c>
      <c r="E262" s="127" t="s">
        <v>3751</v>
      </c>
      <c r="F262" s="128" t="s">
        <v>3446</v>
      </c>
      <c r="G262" s="129" t="s">
        <v>159</v>
      </c>
      <c r="H262" s="130">
        <v>5</v>
      </c>
      <c r="I262" s="131">
        <v>817.84989000000007</v>
      </c>
      <c r="J262" s="132">
        <f t="shared" ref="J262:J276" si="100">ROUND(I262*H262,2)</f>
        <v>4089.25</v>
      </c>
      <c r="K262" s="128" t="s">
        <v>3</v>
      </c>
      <c r="L262" s="133"/>
      <c r="M262" s="134" t="s">
        <v>3</v>
      </c>
      <c r="N262" s="135" t="s">
        <v>42</v>
      </c>
      <c r="P262" s="136">
        <f t="shared" ref="P262:P276" si="101">O262*H262</f>
        <v>0</v>
      </c>
      <c r="Q262" s="136">
        <v>0</v>
      </c>
      <c r="R262" s="136">
        <f t="shared" ref="R262:R276" si="102">Q262*H262</f>
        <v>0</v>
      </c>
      <c r="S262" s="136">
        <v>0</v>
      </c>
      <c r="T262" s="137">
        <f t="shared" ref="T262:T276" si="103">S262*H262</f>
        <v>0</v>
      </c>
      <c r="AR262" s="138" t="s">
        <v>160</v>
      </c>
      <c r="AT262" s="138" t="s">
        <v>156</v>
      </c>
      <c r="AU262" s="138" t="s">
        <v>81</v>
      </c>
      <c r="AY262" s="15" t="s">
        <v>153</v>
      </c>
      <c r="BE262" s="139">
        <f t="shared" ref="BE262:BE276" si="104">IF(N262="základní",J262,0)</f>
        <v>4089.25</v>
      </c>
      <c r="BF262" s="139">
        <f t="shared" ref="BF262:BF276" si="105">IF(N262="snížená",J262,0)</f>
        <v>0</v>
      </c>
      <c r="BG262" s="139">
        <f t="shared" ref="BG262:BG276" si="106">IF(N262="zákl. přenesená",J262,0)</f>
        <v>0</v>
      </c>
      <c r="BH262" s="139">
        <f t="shared" ref="BH262:BH276" si="107">IF(N262="sníž. přenesená",J262,0)</f>
        <v>0</v>
      </c>
      <c r="BI262" s="139">
        <f t="shared" ref="BI262:BI276" si="108">IF(N262="nulová",J262,0)</f>
        <v>0</v>
      </c>
      <c r="BJ262" s="15" t="s">
        <v>79</v>
      </c>
      <c r="BK262" s="139">
        <f t="shared" ref="BK262:BK276" si="109">ROUND(I262*H262,2)</f>
        <v>4089.25</v>
      </c>
      <c r="BL262" s="15" t="s">
        <v>161</v>
      </c>
      <c r="BM262" s="138" t="s">
        <v>3752</v>
      </c>
    </row>
    <row r="263" spans="2:65" s="1" customFormat="1" ht="16.5" customHeight="1">
      <c r="B263" s="125"/>
      <c r="C263" s="126" t="s">
        <v>889</v>
      </c>
      <c r="D263" s="126" t="s">
        <v>156</v>
      </c>
      <c r="E263" s="127" t="s">
        <v>3753</v>
      </c>
      <c r="F263" s="128" t="s">
        <v>3754</v>
      </c>
      <c r="G263" s="129" t="s">
        <v>159</v>
      </c>
      <c r="H263" s="130">
        <v>35</v>
      </c>
      <c r="I263" s="131">
        <v>967.72169999999994</v>
      </c>
      <c r="J263" s="132">
        <f t="shared" si="100"/>
        <v>33870.26</v>
      </c>
      <c r="K263" s="128" t="s">
        <v>3</v>
      </c>
      <c r="L263" s="133"/>
      <c r="M263" s="134" t="s">
        <v>3</v>
      </c>
      <c r="N263" s="135" t="s">
        <v>42</v>
      </c>
      <c r="P263" s="136">
        <f t="shared" si="101"/>
        <v>0</v>
      </c>
      <c r="Q263" s="136">
        <v>0</v>
      </c>
      <c r="R263" s="136">
        <f t="shared" si="102"/>
        <v>0</v>
      </c>
      <c r="S263" s="136">
        <v>0</v>
      </c>
      <c r="T263" s="137">
        <f t="shared" si="103"/>
        <v>0</v>
      </c>
      <c r="AR263" s="138" t="s">
        <v>160</v>
      </c>
      <c r="AT263" s="138" t="s">
        <v>156</v>
      </c>
      <c r="AU263" s="138" t="s">
        <v>81</v>
      </c>
      <c r="AY263" s="15" t="s">
        <v>153</v>
      </c>
      <c r="BE263" s="139">
        <f t="shared" si="104"/>
        <v>33870.26</v>
      </c>
      <c r="BF263" s="139">
        <f t="shared" si="105"/>
        <v>0</v>
      </c>
      <c r="BG263" s="139">
        <f t="shared" si="106"/>
        <v>0</v>
      </c>
      <c r="BH263" s="139">
        <f t="shared" si="107"/>
        <v>0</v>
      </c>
      <c r="BI263" s="139">
        <f t="shared" si="108"/>
        <v>0</v>
      </c>
      <c r="BJ263" s="15" t="s">
        <v>79</v>
      </c>
      <c r="BK263" s="139">
        <f t="shared" si="109"/>
        <v>33870.26</v>
      </c>
      <c r="BL263" s="15" t="s">
        <v>161</v>
      </c>
      <c r="BM263" s="138" t="s">
        <v>3755</v>
      </c>
    </row>
    <row r="264" spans="2:65" s="1" customFormat="1" ht="16.5" customHeight="1">
      <c r="B264" s="125"/>
      <c r="C264" s="126" t="s">
        <v>893</v>
      </c>
      <c r="D264" s="126" t="s">
        <v>156</v>
      </c>
      <c r="E264" s="127" t="s">
        <v>3756</v>
      </c>
      <c r="F264" s="128" t="s">
        <v>3757</v>
      </c>
      <c r="G264" s="129" t="s">
        <v>159</v>
      </c>
      <c r="H264" s="130">
        <v>8</v>
      </c>
      <c r="I264" s="131">
        <v>2668.5743535000001</v>
      </c>
      <c r="J264" s="132">
        <f t="shared" si="100"/>
        <v>21348.59</v>
      </c>
      <c r="K264" s="128" t="s">
        <v>3</v>
      </c>
      <c r="L264" s="133"/>
      <c r="M264" s="134" t="s">
        <v>3</v>
      </c>
      <c r="N264" s="135" t="s">
        <v>42</v>
      </c>
      <c r="P264" s="136">
        <f t="shared" si="101"/>
        <v>0</v>
      </c>
      <c r="Q264" s="136">
        <v>0</v>
      </c>
      <c r="R264" s="136">
        <f t="shared" si="102"/>
        <v>0</v>
      </c>
      <c r="S264" s="136">
        <v>0</v>
      </c>
      <c r="T264" s="137">
        <f t="shared" si="103"/>
        <v>0</v>
      </c>
      <c r="AR264" s="138" t="s">
        <v>160</v>
      </c>
      <c r="AT264" s="138" t="s">
        <v>156</v>
      </c>
      <c r="AU264" s="138" t="s">
        <v>81</v>
      </c>
      <c r="AY264" s="15" t="s">
        <v>153</v>
      </c>
      <c r="BE264" s="139">
        <f t="shared" si="104"/>
        <v>21348.59</v>
      </c>
      <c r="BF264" s="139">
        <f t="shared" si="105"/>
        <v>0</v>
      </c>
      <c r="BG264" s="139">
        <f t="shared" si="106"/>
        <v>0</v>
      </c>
      <c r="BH264" s="139">
        <f t="shared" si="107"/>
        <v>0</v>
      </c>
      <c r="BI264" s="139">
        <f t="shared" si="108"/>
        <v>0</v>
      </c>
      <c r="BJ264" s="15" t="s">
        <v>79</v>
      </c>
      <c r="BK264" s="139">
        <f t="shared" si="109"/>
        <v>21348.59</v>
      </c>
      <c r="BL264" s="15" t="s">
        <v>161</v>
      </c>
      <c r="BM264" s="138" t="s">
        <v>3758</v>
      </c>
    </row>
    <row r="265" spans="2:65" s="1" customFormat="1" ht="16.5" customHeight="1">
      <c r="B265" s="125"/>
      <c r="C265" s="126" t="s">
        <v>646</v>
      </c>
      <c r="D265" s="126" t="s">
        <v>156</v>
      </c>
      <c r="E265" s="127" t="s">
        <v>3759</v>
      </c>
      <c r="F265" s="128" t="s">
        <v>3449</v>
      </c>
      <c r="G265" s="129" t="s">
        <v>159</v>
      </c>
      <c r="H265" s="130">
        <v>1</v>
      </c>
      <c r="I265" s="131">
        <v>127.93934999999999</v>
      </c>
      <c r="J265" s="132">
        <f t="shared" si="100"/>
        <v>127.94</v>
      </c>
      <c r="K265" s="128" t="s">
        <v>3</v>
      </c>
      <c r="L265" s="133"/>
      <c r="M265" s="134" t="s">
        <v>3</v>
      </c>
      <c r="N265" s="135" t="s">
        <v>42</v>
      </c>
      <c r="P265" s="136">
        <f t="shared" si="101"/>
        <v>0</v>
      </c>
      <c r="Q265" s="136">
        <v>0</v>
      </c>
      <c r="R265" s="136">
        <f t="shared" si="102"/>
        <v>0</v>
      </c>
      <c r="S265" s="136">
        <v>0</v>
      </c>
      <c r="T265" s="137">
        <f t="shared" si="103"/>
        <v>0</v>
      </c>
      <c r="AR265" s="138" t="s">
        <v>160</v>
      </c>
      <c r="AT265" s="138" t="s">
        <v>156</v>
      </c>
      <c r="AU265" s="138" t="s">
        <v>81</v>
      </c>
      <c r="AY265" s="15" t="s">
        <v>153</v>
      </c>
      <c r="BE265" s="139">
        <f t="shared" si="104"/>
        <v>127.94</v>
      </c>
      <c r="BF265" s="139">
        <f t="shared" si="105"/>
        <v>0</v>
      </c>
      <c r="BG265" s="139">
        <f t="shared" si="106"/>
        <v>0</v>
      </c>
      <c r="BH265" s="139">
        <f t="shared" si="107"/>
        <v>0</v>
      </c>
      <c r="BI265" s="139">
        <f t="shared" si="108"/>
        <v>0</v>
      </c>
      <c r="BJ265" s="15" t="s">
        <v>79</v>
      </c>
      <c r="BK265" s="139">
        <f t="shared" si="109"/>
        <v>127.94</v>
      </c>
      <c r="BL265" s="15" t="s">
        <v>161</v>
      </c>
      <c r="BM265" s="138" t="s">
        <v>3760</v>
      </c>
    </row>
    <row r="266" spans="2:65" s="1" customFormat="1" ht="16.5" customHeight="1">
      <c r="B266" s="125"/>
      <c r="C266" s="126" t="s">
        <v>900</v>
      </c>
      <c r="D266" s="126" t="s">
        <v>156</v>
      </c>
      <c r="E266" s="127" t="s">
        <v>3761</v>
      </c>
      <c r="F266" s="128" t="s">
        <v>3762</v>
      </c>
      <c r="G266" s="129" t="s">
        <v>159</v>
      </c>
      <c r="H266" s="130">
        <v>2</v>
      </c>
      <c r="I266" s="131">
        <v>134.673</v>
      </c>
      <c r="J266" s="132">
        <f t="shared" si="100"/>
        <v>269.35000000000002</v>
      </c>
      <c r="K266" s="128" t="s">
        <v>3</v>
      </c>
      <c r="L266" s="133"/>
      <c r="M266" s="134" t="s">
        <v>3</v>
      </c>
      <c r="N266" s="135" t="s">
        <v>42</v>
      </c>
      <c r="P266" s="136">
        <f t="shared" si="101"/>
        <v>0</v>
      </c>
      <c r="Q266" s="136">
        <v>0</v>
      </c>
      <c r="R266" s="136">
        <f t="shared" si="102"/>
        <v>0</v>
      </c>
      <c r="S266" s="136">
        <v>0</v>
      </c>
      <c r="T266" s="137">
        <f t="shared" si="103"/>
        <v>0</v>
      </c>
      <c r="AR266" s="138" t="s">
        <v>160</v>
      </c>
      <c r="AT266" s="138" t="s">
        <v>156</v>
      </c>
      <c r="AU266" s="138" t="s">
        <v>81</v>
      </c>
      <c r="AY266" s="15" t="s">
        <v>153</v>
      </c>
      <c r="BE266" s="139">
        <f t="shared" si="104"/>
        <v>269.35000000000002</v>
      </c>
      <c r="BF266" s="139">
        <f t="shared" si="105"/>
        <v>0</v>
      </c>
      <c r="BG266" s="139">
        <f t="shared" si="106"/>
        <v>0</v>
      </c>
      <c r="BH266" s="139">
        <f t="shared" si="107"/>
        <v>0</v>
      </c>
      <c r="BI266" s="139">
        <f t="shared" si="108"/>
        <v>0</v>
      </c>
      <c r="BJ266" s="15" t="s">
        <v>79</v>
      </c>
      <c r="BK266" s="139">
        <f t="shared" si="109"/>
        <v>269.35000000000002</v>
      </c>
      <c r="BL266" s="15" t="s">
        <v>161</v>
      </c>
      <c r="BM266" s="138" t="s">
        <v>3763</v>
      </c>
    </row>
    <row r="267" spans="2:65" s="1" customFormat="1" ht="16.5" customHeight="1">
      <c r="B267" s="125"/>
      <c r="C267" s="126" t="s">
        <v>649</v>
      </c>
      <c r="D267" s="126" t="s">
        <v>156</v>
      </c>
      <c r="E267" s="127" t="s">
        <v>3764</v>
      </c>
      <c r="F267" s="128" t="s">
        <v>3765</v>
      </c>
      <c r="G267" s="129" t="s">
        <v>159</v>
      </c>
      <c r="H267" s="130">
        <v>7</v>
      </c>
      <c r="I267" s="131">
        <v>6921.4226399999998</v>
      </c>
      <c r="J267" s="132">
        <f t="shared" si="100"/>
        <v>48449.96</v>
      </c>
      <c r="K267" s="128" t="s">
        <v>3</v>
      </c>
      <c r="L267" s="133"/>
      <c r="M267" s="134" t="s">
        <v>3</v>
      </c>
      <c r="N267" s="135" t="s">
        <v>42</v>
      </c>
      <c r="P267" s="136">
        <f t="shared" si="101"/>
        <v>0</v>
      </c>
      <c r="Q267" s="136">
        <v>0</v>
      </c>
      <c r="R267" s="136">
        <f t="shared" si="102"/>
        <v>0</v>
      </c>
      <c r="S267" s="136">
        <v>0</v>
      </c>
      <c r="T267" s="137">
        <f t="shared" si="103"/>
        <v>0</v>
      </c>
      <c r="AR267" s="138" t="s">
        <v>160</v>
      </c>
      <c r="AT267" s="138" t="s">
        <v>156</v>
      </c>
      <c r="AU267" s="138" t="s">
        <v>81</v>
      </c>
      <c r="AY267" s="15" t="s">
        <v>153</v>
      </c>
      <c r="BE267" s="139">
        <f t="shared" si="104"/>
        <v>48449.96</v>
      </c>
      <c r="BF267" s="139">
        <f t="shared" si="105"/>
        <v>0</v>
      </c>
      <c r="BG267" s="139">
        <f t="shared" si="106"/>
        <v>0</v>
      </c>
      <c r="BH267" s="139">
        <f t="shared" si="107"/>
        <v>0</v>
      </c>
      <c r="BI267" s="139">
        <f t="shared" si="108"/>
        <v>0</v>
      </c>
      <c r="BJ267" s="15" t="s">
        <v>79</v>
      </c>
      <c r="BK267" s="139">
        <f t="shared" si="109"/>
        <v>48449.96</v>
      </c>
      <c r="BL267" s="15" t="s">
        <v>161</v>
      </c>
      <c r="BM267" s="138" t="s">
        <v>3766</v>
      </c>
    </row>
    <row r="268" spans="2:65" s="1" customFormat="1" ht="16.5" customHeight="1">
      <c r="B268" s="125"/>
      <c r="C268" s="126" t="s">
        <v>907</v>
      </c>
      <c r="D268" s="126" t="s">
        <v>156</v>
      </c>
      <c r="E268" s="127" t="s">
        <v>3767</v>
      </c>
      <c r="F268" s="128" t="s">
        <v>3768</v>
      </c>
      <c r="G268" s="129" t="s">
        <v>159</v>
      </c>
      <c r="H268" s="130">
        <v>7</v>
      </c>
      <c r="I268" s="131">
        <v>7287.4446149999994</v>
      </c>
      <c r="J268" s="132">
        <f t="shared" si="100"/>
        <v>51012.11</v>
      </c>
      <c r="K268" s="128" t="s">
        <v>3</v>
      </c>
      <c r="L268" s="133"/>
      <c r="M268" s="134" t="s">
        <v>3</v>
      </c>
      <c r="N268" s="135" t="s">
        <v>42</v>
      </c>
      <c r="P268" s="136">
        <f t="shared" si="101"/>
        <v>0</v>
      </c>
      <c r="Q268" s="136">
        <v>0</v>
      </c>
      <c r="R268" s="136">
        <f t="shared" si="102"/>
        <v>0</v>
      </c>
      <c r="S268" s="136">
        <v>0</v>
      </c>
      <c r="T268" s="137">
        <f t="shared" si="103"/>
        <v>0</v>
      </c>
      <c r="AR268" s="138" t="s">
        <v>160</v>
      </c>
      <c r="AT268" s="138" t="s">
        <v>156</v>
      </c>
      <c r="AU268" s="138" t="s">
        <v>81</v>
      </c>
      <c r="AY268" s="15" t="s">
        <v>153</v>
      </c>
      <c r="BE268" s="139">
        <f t="shared" si="104"/>
        <v>51012.11</v>
      </c>
      <c r="BF268" s="139">
        <f t="shared" si="105"/>
        <v>0</v>
      </c>
      <c r="BG268" s="139">
        <f t="shared" si="106"/>
        <v>0</v>
      </c>
      <c r="BH268" s="139">
        <f t="shared" si="107"/>
        <v>0</v>
      </c>
      <c r="BI268" s="139">
        <f t="shared" si="108"/>
        <v>0</v>
      </c>
      <c r="BJ268" s="15" t="s">
        <v>79</v>
      </c>
      <c r="BK268" s="139">
        <f t="shared" si="109"/>
        <v>51012.11</v>
      </c>
      <c r="BL268" s="15" t="s">
        <v>161</v>
      </c>
      <c r="BM268" s="138" t="s">
        <v>3769</v>
      </c>
    </row>
    <row r="269" spans="2:65" s="1" customFormat="1" ht="16.5" customHeight="1">
      <c r="B269" s="125"/>
      <c r="C269" s="126" t="s">
        <v>653</v>
      </c>
      <c r="D269" s="126" t="s">
        <v>156</v>
      </c>
      <c r="E269" s="127" t="s">
        <v>3770</v>
      </c>
      <c r="F269" s="128" t="s">
        <v>3771</v>
      </c>
      <c r="G269" s="129" t="s">
        <v>159</v>
      </c>
      <c r="H269" s="130">
        <v>7</v>
      </c>
      <c r="I269" s="131">
        <v>859.60813949999999</v>
      </c>
      <c r="J269" s="132">
        <f t="shared" si="100"/>
        <v>6017.26</v>
      </c>
      <c r="K269" s="128" t="s">
        <v>3</v>
      </c>
      <c r="L269" s="133"/>
      <c r="M269" s="134" t="s">
        <v>3</v>
      </c>
      <c r="N269" s="135" t="s">
        <v>42</v>
      </c>
      <c r="P269" s="136">
        <f t="shared" si="101"/>
        <v>0</v>
      </c>
      <c r="Q269" s="136">
        <v>0</v>
      </c>
      <c r="R269" s="136">
        <f t="shared" si="102"/>
        <v>0</v>
      </c>
      <c r="S269" s="136">
        <v>0</v>
      </c>
      <c r="T269" s="137">
        <f t="shared" si="103"/>
        <v>0</v>
      </c>
      <c r="AR269" s="138" t="s">
        <v>160</v>
      </c>
      <c r="AT269" s="138" t="s">
        <v>156</v>
      </c>
      <c r="AU269" s="138" t="s">
        <v>81</v>
      </c>
      <c r="AY269" s="15" t="s">
        <v>153</v>
      </c>
      <c r="BE269" s="139">
        <f t="shared" si="104"/>
        <v>6017.26</v>
      </c>
      <c r="BF269" s="139">
        <f t="shared" si="105"/>
        <v>0</v>
      </c>
      <c r="BG269" s="139">
        <f t="shared" si="106"/>
        <v>0</v>
      </c>
      <c r="BH269" s="139">
        <f t="shared" si="107"/>
        <v>0</v>
      </c>
      <c r="BI269" s="139">
        <f t="shared" si="108"/>
        <v>0</v>
      </c>
      <c r="BJ269" s="15" t="s">
        <v>79</v>
      </c>
      <c r="BK269" s="139">
        <f t="shared" si="109"/>
        <v>6017.26</v>
      </c>
      <c r="BL269" s="15" t="s">
        <v>161</v>
      </c>
      <c r="BM269" s="138" t="s">
        <v>3772</v>
      </c>
    </row>
    <row r="270" spans="2:65" s="1" customFormat="1" ht="16.5" customHeight="1">
      <c r="B270" s="125"/>
      <c r="C270" s="126" t="s">
        <v>914</v>
      </c>
      <c r="D270" s="126" t="s">
        <v>156</v>
      </c>
      <c r="E270" s="127" t="s">
        <v>3773</v>
      </c>
      <c r="F270" s="128" t="s">
        <v>3774</v>
      </c>
      <c r="G270" s="129" t="s">
        <v>159</v>
      </c>
      <c r="H270" s="130">
        <v>1</v>
      </c>
      <c r="I270" s="131">
        <v>1193.4432675</v>
      </c>
      <c r="J270" s="132">
        <f t="shared" si="100"/>
        <v>1193.44</v>
      </c>
      <c r="K270" s="128" t="s">
        <v>3</v>
      </c>
      <c r="L270" s="133"/>
      <c r="M270" s="134" t="s">
        <v>3</v>
      </c>
      <c r="N270" s="135" t="s">
        <v>42</v>
      </c>
      <c r="P270" s="136">
        <f t="shared" si="101"/>
        <v>0</v>
      </c>
      <c r="Q270" s="136">
        <v>0</v>
      </c>
      <c r="R270" s="136">
        <f t="shared" si="102"/>
        <v>0</v>
      </c>
      <c r="S270" s="136">
        <v>0</v>
      </c>
      <c r="T270" s="137">
        <f t="shared" si="103"/>
        <v>0</v>
      </c>
      <c r="AR270" s="138" t="s">
        <v>160</v>
      </c>
      <c r="AT270" s="138" t="s">
        <v>156</v>
      </c>
      <c r="AU270" s="138" t="s">
        <v>81</v>
      </c>
      <c r="AY270" s="15" t="s">
        <v>153</v>
      </c>
      <c r="BE270" s="139">
        <f t="shared" si="104"/>
        <v>1193.44</v>
      </c>
      <c r="BF270" s="139">
        <f t="shared" si="105"/>
        <v>0</v>
      </c>
      <c r="BG270" s="139">
        <f t="shared" si="106"/>
        <v>0</v>
      </c>
      <c r="BH270" s="139">
        <f t="shared" si="107"/>
        <v>0</v>
      </c>
      <c r="BI270" s="139">
        <f t="shared" si="108"/>
        <v>0</v>
      </c>
      <c r="BJ270" s="15" t="s">
        <v>79</v>
      </c>
      <c r="BK270" s="139">
        <f t="shared" si="109"/>
        <v>1193.44</v>
      </c>
      <c r="BL270" s="15" t="s">
        <v>161</v>
      </c>
      <c r="BM270" s="138" t="s">
        <v>3775</v>
      </c>
    </row>
    <row r="271" spans="2:65" s="1" customFormat="1" ht="16.5" customHeight="1">
      <c r="B271" s="125"/>
      <c r="C271" s="126" t="s">
        <v>656</v>
      </c>
      <c r="D271" s="126" t="s">
        <v>156</v>
      </c>
      <c r="E271" s="127" t="s">
        <v>3776</v>
      </c>
      <c r="F271" s="128" t="s">
        <v>3777</v>
      </c>
      <c r="G271" s="129" t="s">
        <v>159</v>
      </c>
      <c r="H271" s="130">
        <v>7</v>
      </c>
      <c r="I271" s="131">
        <v>679.93511850000004</v>
      </c>
      <c r="J271" s="132">
        <f t="shared" si="100"/>
        <v>4759.55</v>
      </c>
      <c r="K271" s="128" t="s">
        <v>3</v>
      </c>
      <c r="L271" s="133"/>
      <c r="M271" s="134" t="s">
        <v>3</v>
      </c>
      <c r="N271" s="135" t="s">
        <v>42</v>
      </c>
      <c r="P271" s="136">
        <f t="shared" si="101"/>
        <v>0</v>
      </c>
      <c r="Q271" s="136">
        <v>0</v>
      </c>
      <c r="R271" s="136">
        <f t="shared" si="102"/>
        <v>0</v>
      </c>
      <c r="S271" s="136">
        <v>0</v>
      </c>
      <c r="T271" s="137">
        <f t="shared" si="103"/>
        <v>0</v>
      </c>
      <c r="AR271" s="138" t="s">
        <v>160</v>
      </c>
      <c r="AT271" s="138" t="s">
        <v>156</v>
      </c>
      <c r="AU271" s="138" t="s">
        <v>81</v>
      </c>
      <c r="AY271" s="15" t="s">
        <v>153</v>
      </c>
      <c r="BE271" s="139">
        <f t="shared" si="104"/>
        <v>4759.55</v>
      </c>
      <c r="BF271" s="139">
        <f t="shared" si="105"/>
        <v>0</v>
      </c>
      <c r="BG271" s="139">
        <f t="shared" si="106"/>
        <v>0</v>
      </c>
      <c r="BH271" s="139">
        <f t="shared" si="107"/>
        <v>0</v>
      </c>
      <c r="BI271" s="139">
        <f t="shared" si="108"/>
        <v>0</v>
      </c>
      <c r="BJ271" s="15" t="s">
        <v>79</v>
      </c>
      <c r="BK271" s="139">
        <f t="shared" si="109"/>
        <v>4759.55</v>
      </c>
      <c r="BL271" s="15" t="s">
        <v>161</v>
      </c>
      <c r="BM271" s="138" t="s">
        <v>3778</v>
      </c>
    </row>
    <row r="272" spans="2:65" s="1" customFormat="1" ht="16.5" customHeight="1">
      <c r="B272" s="125"/>
      <c r="C272" s="126" t="s">
        <v>921</v>
      </c>
      <c r="D272" s="126" t="s">
        <v>156</v>
      </c>
      <c r="E272" s="127" t="s">
        <v>3779</v>
      </c>
      <c r="F272" s="128" t="s">
        <v>3780</v>
      </c>
      <c r="G272" s="129" t="s">
        <v>159</v>
      </c>
      <c r="H272" s="130">
        <v>14</v>
      </c>
      <c r="I272" s="131">
        <v>594.23499300000003</v>
      </c>
      <c r="J272" s="132">
        <f t="shared" si="100"/>
        <v>8319.2900000000009</v>
      </c>
      <c r="K272" s="128" t="s">
        <v>3</v>
      </c>
      <c r="L272" s="133"/>
      <c r="M272" s="134" t="s">
        <v>3</v>
      </c>
      <c r="N272" s="135" t="s">
        <v>42</v>
      </c>
      <c r="P272" s="136">
        <f t="shared" si="101"/>
        <v>0</v>
      </c>
      <c r="Q272" s="136">
        <v>0</v>
      </c>
      <c r="R272" s="136">
        <f t="shared" si="102"/>
        <v>0</v>
      </c>
      <c r="S272" s="136">
        <v>0</v>
      </c>
      <c r="T272" s="137">
        <f t="shared" si="103"/>
        <v>0</v>
      </c>
      <c r="AR272" s="138" t="s">
        <v>160</v>
      </c>
      <c r="AT272" s="138" t="s">
        <v>156</v>
      </c>
      <c r="AU272" s="138" t="s">
        <v>81</v>
      </c>
      <c r="AY272" s="15" t="s">
        <v>153</v>
      </c>
      <c r="BE272" s="139">
        <f t="shared" si="104"/>
        <v>8319.2900000000009</v>
      </c>
      <c r="BF272" s="139">
        <f t="shared" si="105"/>
        <v>0</v>
      </c>
      <c r="BG272" s="139">
        <f t="shared" si="106"/>
        <v>0</v>
      </c>
      <c r="BH272" s="139">
        <f t="shared" si="107"/>
        <v>0</v>
      </c>
      <c r="BI272" s="139">
        <f t="shared" si="108"/>
        <v>0</v>
      </c>
      <c r="BJ272" s="15" t="s">
        <v>79</v>
      </c>
      <c r="BK272" s="139">
        <f t="shared" si="109"/>
        <v>8319.2900000000009</v>
      </c>
      <c r="BL272" s="15" t="s">
        <v>161</v>
      </c>
      <c r="BM272" s="138" t="s">
        <v>3781</v>
      </c>
    </row>
    <row r="273" spans="2:65" s="1" customFormat="1" ht="16.5" customHeight="1">
      <c r="B273" s="125"/>
      <c r="C273" s="126" t="s">
        <v>660</v>
      </c>
      <c r="D273" s="126" t="s">
        <v>156</v>
      </c>
      <c r="E273" s="127" t="s">
        <v>3782</v>
      </c>
      <c r="F273" s="128" t="s">
        <v>3783</v>
      </c>
      <c r="G273" s="129" t="s">
        <v>3784</v>
      </c>
      <c r="H273" s="130">
        <v>400</v>
      </c>
      <c r="I273" s="131">
        <v>83.208674999999999</v>
      </c>
      <c r="J273" s="132">
        <f t="shared" si="100"/>
        <v>33283.47</v>
      </c>
      <c r="K273" s="128" t="s">
        <v>3</v>
      </c>
      <c r="L273" s="133"/>
      <c r="M273" s="134" t="s">
        <v>3</v>
      </c>
      <c r="N273" s="135" t="s">
        <v>42</v>
      </c>
      <c r="P273" s="136">
        <f t="shared" si="101"/>
        <v>0</v>
      </c>
      <c r="Q273" s="136">
        <v>0</v>
      </c>
      <c r="R273" s="136">
        <f t="shared" si="102"/>
        <v>0</v>
      </c>
      <c r="S273" s="136">
        <v>0</v>
      </c>
      <c r="T273" s="137">
        <f t="shared" si="103"/>
        <v>0</v>
      </c>
      <c r="AR273" s="138" t="s">
        <v>160</v>
      </c>
      <c r="AT273" s="138" t="s">
        <v>156</v>
      </c>
      <c r="AU273" s="138" t="s">
        <v>81</v>
      </c>
      <c r="AY273" s="15" t="s">
        <v>153</v>
      </c>
      <c r="BE273" s="139">
        <f t="shared" si="104"/>
        <v>33283.47</v>
      </c>
      <c r="BF273" s="139">
        <f t="shared" si="105"/>
        <v>0</v>
      </c>
      <c r="BG273" s="139">
        <f t="shared" si="106"/>
        <v>0</v>
      </c>
      <c r="BH273" s="139">
        <f t="shared" si="107"/>
        <v>0</v>
      </c>
      <c r="BI273" s="139">
        <f t="shared" si="108"/>
        <v>0</v>
      </c>
      <c r="BJ273" s="15" t="s">
        <v>79</v>
      </c>
      <c r="BK273" s="139">
        <f t="shared" si="109"/>
        <v>33283.47</v>
      </c>
      <c r="BL273" s="15" t="s">
        <v>161</v>
      </c>
      <c r="BM273" s="138" t="s">
        <v>3785</v>
      </c>
    </row>
    <row r="274" spans="2:65" s="1" customFormat="1" ht="16.5" customHeight="1">
      <c r="B274" s="125"/>
      <c r="C274" s="126" t="s">
        <v>927</v>
      </c>
      <c r="D274" s="126" t="s">
        <v>156</v>
      </c>
      <c r="E274" s="127" t="s">
        <v>3786</v>
      </c>
      <c r="F274" s="128" t="s">
        <v>3787</v>
      </c>
      <c r="G274" s="129" t="s">
        <v>159</v>
      </c>
      <c r="H274" s="130">
        <v>10</v>
      </c>
      <c r="I274" s="131">
        <v>287.85391800000002</v>
      </c>
      <c r="J274" s="132">
        <f t="shared" si="100"/>
        <v>2878.54</v>
      </c>
      <c r="K274" s="128" t="s">
        <v>3</v>
      </c>
      <c r="L274" s="133"/>
      <c r="M274" s="134" t="s">
        <v>3</v>
      </c>
      <c r="N274" s="135" t="s">
        <v>42</v>
      </c>
      <c r="P274" s="136">
        <f t="shared" si="101"/>
        <v>0</v>
      </c>
      <c r="Q274" s="136">
        <v>0</v>
      </c>
      <c r="R274" s="136">
        <f t="shared" si="102"/>
        <v>0</v>
      </c>
      <c r="S274" s="136">
        <v>0</v>
      </c>
      <c r="T274" s="137">
        <f t="shared" si="103"/>
        <v>0</v>
      </c>
      <c r="AR274" s="138" t="s">
        <v>160</v>
      </c>
      <c r="AT274" s="138" t="s">
        <v>156</v>
      </c>
      <c r="AU274" s="138" t="s">
        <v>81</v>
      </c>
      <c r="AY274" s="15" t="s">
        <v>153</v>
      </c>
      <c r="BE274" s="139">
        <f t="shared" si="104"/>
        <v>2878.54</v>
      </c>
      <c r="BF274" s="139">
        <f t="shared" si="105"/>
        <v>0</v>
      </c>
      <c r="BG274" s="139">
        <f t="shared" si="106"/>
        <v>0</v>
      </c>
      <c r="BH274" s="139">
        <f t="shared" si="107"/>
        <v>0</v>
      </c>
      <c r="BI274" s="139">
        <f t="shared" si="108"/>
        <v>0</v>
      </c>
      <c r="BJ274" s="15" t="s">
        <v>79</v>
      </c>
      <c r="BK274" s="139">
        <f t="shared" si="109"/>
        <v>2878.54</v>
      </c>
      <c r="BL274" s="15" t="s">
        <v>161</v>
      </c>
      <c r="BM274" s="138" t="s">
        <v>3788</v>
      </c>
    </row>
    <row r="275" spans="2:65" s="1" customFormat="1" ht="16.5" customHeight="1">
      <c r="B275" s="125"/>
      <c r="C275" s="126" t="s">
        <v>663</v>
      </c>
      <c r="D275" s="126" t="s">
        <v>156</v>
      </c>
      <c r="E275" s="127" t="s">
        <v>3789</v>
      </c>
      <c r="F275" s="128" t="s">
        <v>336</v>
      </c>
      <c r="G275" s="129" t="s">
        <v>159</v>
      </c>
      <c r="H275" s="130">
        <v>8</v>
      </c>
      <c r="I275" s="131">
        <v>174.824793</v>
      </c>
      <c r="J275" s="132">
        <f t="shared" si="100"/>
        <v>1398.6</v>
      </c>
      <c r="K275" s="128" t="s">
        <v>3</v>
      </c>
      <c r="L275" s="133"/>
      <c r="M275" s="134" t="s">
        <v>3</v>
      </c>
      <c r="N275" s="135" t="s">
        <v>42</v>
      </c>
      <c r="P275" s="136">
        <f t="shared" si="101"/>
        <v>0</v>
      </c>
      <c r="Q275" s="136">
        <v>0</v>
      </c>
      <c r="R275" s="136">
        <f t="shared" si="102"/>
        <v>0</v>
      </c>
      <c r="S275" s="136">
        <v>0</v>
      </c>
      <c r="T275" s="137">
        <f t="shared" si="103"/>
        <v>0</v>
      </c>
      <c r="AR275" s="138" t="s">
        <v>160</v>
      </c>
      <c r="AT275" s="138" t="s">
        <v>156</v>
      </c>
      <c r="AU275" s="138" t="s">
        <v>81</v>
      </c>
      <c r="AY275" s="15" t="s">
        <v>153</v>
      </c>
      <c r="BE275" s="139">
        <f t="shared" si="104"/>
        <v>1398.6</v>
      </c>
      <c r="BF275" s="139">
        <f t="shared" si="105"/>
        <v>0</v>
      </c>
      <c r="BG275" s="139">
        <f t="shared" si="106"/>
        <v>0</v>
      </c>
      <c r="BH275" s="139">
        <f t="shared" si="107"/>
        <v>0</v>
      </c>
      <c r="BI275" s="139">
        <f t="shared" si="108"/>
        <v>0</v>
      </c>
      <c r="BJ275" s="15" t="s">
        <v>79</v>
      </c>
      <c r="BK275" s="139">
        <f t="shared" si="109"/>
        <v>1398.6</v>
      </c>
      <c r="BL275" s="15" t="s">
        <v>161</v>
      </c>
      <c r="BM275" s="138" t="s">
        <v>3790</v>
      </c>
    </row>
    <row r="276" spans="2:65" s="1" customFormat="1" ht="16.5" customHeight="1">
      <c r="B276" s="125"/>
      <c r="C276" s="126" t="s">
        <v>933</v>
      </c>
      <c r="D276" s="126" t="s">
        <v>156</v>
      </c>
      <c r="E276" s="127" t="s">
        <v>3791</v>
      </c>
      <c r="F276" s="128" t="s">
        <v>322</v>
      </c>
      <c r="G276" s="129" t="s">
        <v>164</v>
      </c>
      <c r="H276" s="130">
        <v>1</v>
      </c>
      <c r="I276" s="131">
        <v>8561.3549999999996</v>
      </c>
      <c r="J276" s="132">
        <f t="shared" si="100"/>
        <v>8561.36</v>
      </c>
      <c r="K276" s="128" t="s">
        <v>3</v>
      </c>
      <c r="L276" s="133"/>
      <c r="M276" s="134" t="s">
        <v>3</v>
      </c>
      <c r="N276" s="135" t="s">
        <v>42</v>
      </c>
      <c r="P276" s="136">
        <f t="shared" si="101"/>
        <v>0</v>
      </c>
      <c r="Q276" s="136">
        <v>0</v>
      </c>
      <c r="R276" s="136">
        <f t="shared" si="102"/>
        <v>0</v>
      </c>
      <c r="S276" s="136">
        <v>0</v>
      </c>
      <c r="T276" s="137">
        <f t="shared" si="103"/>
        <v>0</v>
      </c>
      <c r="AR276" s="138" t="s">
        <v>160</v>
      </c>
      <c r="AT276" s="138" t="s">
        <v>156</v>
      </c>
      <c r="AU276" s="138" t="s">
        <v>81</v>
      </c>
      <c r="AY276" s="15" t="s">
        <v>153</v>
      </c>
      <c r="BE276" s="139">
        <f t="shared" si="104"/>
        <v>8561.36</v>
      </c>
      <c r="BF276" s="139">
        <f t="shared" si="105"/>
        <v>0</v>
      </c>
      <c r="BG276" s="139">
        <f t="shared" si="106"/>
        <v>0</v>
      </c>
      <c r="BH276" s="139">
        <f t="shared" si="107"/>
        <v>0</v>
      </c>
      <c r="BI276" s="139">
        <f t="shared" si="108"/>
        <v>0</v>
      </c>
      <c r="BJ276" s="15" t="s">
        <v>79</v>
      </c>
      <c r="BK276" s="139">
        <f t="shared" si="109"/>
        <v>8561.36</v>
      </c>
      <c r="BL276" s="15" t="s">
        <v>161</v>
      </c>
      <c r="BM276" s="138" t="s">
        <v>3792</v>
      </c>
    </row>
    <row r="277" spans="2:65" s="11" customFormat="1" ht="22.9" customHeight="1">
      <c r="B277" s="113"/>
      <c r="D277" s="114" t="s">
        <v>70</v>
      </c>
      <c r="E277" s="123" t="s">
        <v>341</v>
      </c>
      <c r="F277" s="123" t="s">
        <v>342</v>
      </c>
      <c r="I277" s="116"/>
      <c r="J277" s="124">
        <f>BK277</f>
        <v>470168.26</v>
      </c>
      <c r="L277" s="113"/>
      <c r="M277" s="118"/>
      <c r="P277" s="119">
        <f>SUM(P278:P292)</f>
        <v>0</v>
      </c>
      <c r="R277" s="119">
        <f>SUM(R278:R292)</f>
        <v>0</v>
      </c>
      <c r="T277" s="120">
        <f>SUM(T278:T292)</f>
        <v>0</v>
      </c>
      <c r="AR277" s="114" t="s">
        <v>79</v>
      </c>
      <c r="AT277" s="121" t="s">
        <v>70</v>
      </c>
      <c r="AU277" s="121" t="s">
        <v>79</v>
      </c>
      <c r="AY277" s="114" t="s">
        <v>153</v>
      </c>
      <c r="BK277" s="122">
        <f>SUM(BK278:BK292)</f>
        <v>470168.26</v>
      </c>
    </row>
    <row r="278" spans="2:65" s="1" customFormat="1" ht="16.5" customHeight="1">
      <c r="B278" s="125"/>
      <c r="C278" s="140" t="s">
        <v>667</v>
      </c>
      <c r="D278" s="140" t="s">
        <v>344</v>
      </c>
      <c r="E278" s="141" t="s">
        <v>3793</v>
      </c>
      <c r="F278" s="142" t="s">
        <v>3794</v>
      </c>
      <c r="G278" s="143" t="s">
        <v>347</v>
      </c>
      <c r="H278" s="144">
        <v>80</v>
      </c>
      <c r="I278" s="145">
        <v>460</v>
      </c>
      <c r="J278" s="146">
        <f t="shared" ref="J278:J292" si="110">ROUND(I278*H278,2)</f>
        <v>36800</v>
      </c>
      <c r="K278" s="142" t="s">
        <v>3</v>
      </c>
      <c r="L278" s="30"/>
      <c r="M278" s="147" t="s">
        <v>3</v>
      </c>
      <c r="N278" s="148" t="s">
        <v>42</v>
      </c>
      <c r="P278" s="136">
        <f t="shared" ref="P278:P292" si="111">O278*H278</f>
        <v>0</v>
      </c>
      <c r="Q278" s="136">
        <v>0</v>
      </c>
      <c r="R278" s="136">
        <f t="shared" ref="R278:R292" si="112">Q278*H278</f>
        <v>0</v>
      </c>
      <c r="S278" s="136">
        <v>0</v>
      </c>
      <c r="T278" s="137">
        <f t="shared" ref="T278:T292" si="113">S278*H278</f>
        <v>0</v>
      </c>
      <c r="AR278" s="138" t="s">
        <v>161</v>
      </c>
      <c r="AT278" s="138" t="s">
        <v>344</v>
      </c>
      <c r="AU278" s="138" t="s">
        <v>81</v>
      </c>
      <c r="AY278" s="15" t="s">
        <v>153</v>
      </c>
      <c r="BE278" s="139">
        <f t="shared" ref="BE278:BE292" si="114">IF(N278="základní",J278,0)</f>
        <v>36800</v>
      </c>
      <c r="BF278" s="139">
        <f t="shared" ref="BF278:BF292" si="115">IF(N278="snížená",J278,0)</f>
        <v>0</v>
      </c>
      <c r="BG278" s="139">
        <f t="shared" ref="BG278:BG292" si="116">IF(N278="zákl. přenesená",J278,0)</f>
        <v>0</v>
      </c>
      <c r="BH278" s="139">
        <f t="shared" ref="BH278:BH292" si="117">IF(N278="sníž. přenesená",J278,0)</f>
        <v>0</v>
      </c>
      <c r="BI278" s="139">
        <f t="shared" ref="BI278:BI292" si="118">IF(N278="nulová",J278,0)</f>
        <v>0</v>
      </c>
      <c r="BJ278" s="15" t="s">
        <v>79</v>
      </c>
      <c r="BK278" s="139">
        <f t="shared" ref="BK278:BK292" si="119">ROUND(I278*H278,2)</f>
        <v>36800</v>
      </c>
      <c r="BL278" s="15" t="s">
        <v>161</v>
      </c>
      <c r="BM278" s="138" t="s">
        <v>3795</v>
      </c>
    </row>
    <row r="279" spans="2:65" s="1" customFormat="1" ht="16.5" customHeight="1">
      <c r="B279" s="125"/>
      <c r="C279" s="140" t="s">
        <v>940</v>
      </c>
      <c r="D279" s="140" t="s">
        <v>344</v>
      </c>
      <c r="E279" s="141" t="s">
        <v>3796</v>
      </c>
      <c r="F279" s="142" t="s">
        <v>3797</v>
      </c>
      <c r="G279" s="143" t="s">
        <v>347</v>
      </c>
      <c r="H279" s="144">
        <v>5</v>
      </c>
      <c r="I279" s="145">
        <v>460</v>
      </c>
      <c r="J279" s="146">
        <f t="shared" si="110"/>
        <v>2300</v>
      </c>
      <c r="K279" s="142" t="s">
        <v>3</v>
      </c>
      <c r="L279" s="30"/>
      <c r="M279" s="147" t="s">
        <v>3</v>
      </c>
      <c r="N279" s="148" t="s">
        <v>42</v>
      </c>
      <c r="P279" s="136">
        <f t="shared" si="111"/>
        <v>0</v>
      </c>
      <c r="Q279" s="136">
        <v>0</v>
      </c>
      <c r="R279" s="136">
        <f t="shared" si="112"/>
        <v>0</v>
      </c>
      <c r="S279" s="136">
        <v>0</v>
      </c>
      <c r="T279" s="137">
        <f t="shared" si="113"/>
        <v>0</v>
      </c>
      <c r="AR279" s="138" t="s">
        <v>161</v>
      </c>
      <c r="AT279" s="138" t="s">
        <v>344</v>
      </c>
      <c r="AU279" s="138" t="s">
        <v>81</v>
      </c>
      <c r="AY279" s="15" t="s">
        <v>153</v>
      </c>
      <c r="BE279" s="139">
        <f t="shared" si="114"/>
        <v>2300</v>
      </c>
      <c r="BF279" s="139">
        <f t="shared" si="115"/>
        <v>0</v>
      </c>
      <c r="BG279" s="139">
        <f t="shared" si="116"/>
        <v>0</v>
      </c>
      <c r="BH279" s="139">
        <f t="shared" si="117"/>
        <v>0</v>
      </c>
      <c r="BI279" s="139">
        <f t="shared" si="118"/>
        <v>0</v>
      </c>
      <c r="BJ279" s="15" t="s">
        <v>79</v>
      </c>
      <c r="BK279" s="139">
        <f t="shared" si="119"/>
        <v>2300</v>
      </c>
      <c r="BL279" s="15" t="s">
        <v>161</v>
      </c>
      <c r="BM279" s="138" t="s">
        <v>3798</v>
      </c>
    </row>
    <row r="280" spans="2:65" s="1" customFormat="1" ht="16.5" customHeight="1">
      <c r="B280" s="125"/>
      <c r="C280" s="140" t="s">
        <v>670</v>
      </c>
      <c r="D280" s="140" t="s">
        <v>344</v>
      </c>
      <c r="E280" s="141" t="s">
        <v>3799</v>
      </c>
      <c r="F280" s="142" t="s">
        <v>3800</v>
      </c>
      <c r="G280" s="143" t="s">
        <v>347</v>
      </c>
      <c r="H280" s="144">
        <v>60</v>
      </c>
      <c r="I280" s="145">
        <v>460</v>
      </c>
      <c r="J280" s="146">
        <f t="shared" si="110"/>
        <v>27600</v>
      </c>
      <c r="K280" s="142" t="s">
        <v>3</v>
      </c>
      <c r="L280" s="30"/>
      <c r="M280" s="147" t="s">
        <v>3</v>
      </c>
      <c r="N280" s="148" t="s">
        <v>42</v>
      </c>
      <c r="P280" s="136">
        <f t="shared" si="111"/>
        <v>0</v>
      </c>
      <c r="Q280" s="136">
        <v>0</v>
      </c>
      <c r="R280" s="136">
        <f t="shared" si="112"/>
        <v>0</v>
      </c>
      <c r="S280" s="136">
        <v>0</v>
      </c>
      <c r="T280" s="137">
        <f t="shared" si="113"/>
        <v>0</v>
      </c>
      <c r="AR280" s="138" t="s">
        <v>161</v>
      </c>
      <c r="AT280" s="138" t="s">
        <v>344</v>
      </c>
      <c r="AU280" s="138" t="s">
        <v>81</v>
      </c>
      <c r="AY280" s="15" t="s">
        <v>153</v>
      </c>
      <c r="BE280" s="139">
        <f t="shared" si="114"/>
        <v>27600</v>
      </c>
      <c r="BF280" s="139">
        <f t="shared" si="115"/>
        <v>0</v>
      </c>
      <c r="BG280" s="139">
        <f t="shared" si="116"/>
        <v>0</v>
      </c>
      <c r="BH280" s="139">
        <f t="shared" si="117"/>
        <v>0</v>
      </c>
      <c r="BI280" s="139">
        <f t="shared" si="118"/>
        <v>0</v>
      </c>
      <c r="BJ280" s="15" t="s">
        <v>79</v>
      </c>
      <c r="BK280" s="139">
        <f t="shared" si="119"/>
        <v>27600</v>
      </c>
      <c r="BL280" s="15" t="s">
        <v>161</v>
      </c>
      <c r="BM280" s="138" t="s">
        <v>3801</v>
      </c>
    </row>
    <row r="281" spans="2:65" s="1" customFormat="1" ht="16.5" customHeight="1">
      <c r="B281" s="125"/>
      <c r="C281" s="140" t="s">
        <v>947</v>
      </c>
      <c r="D281" s="140" t="s">
        <v>344</v>
      </c>
      <c r="E281" s="141" t="s">
        <v>3802</v>
      </c>
      <c r="F281" s="142" t="s">
        <v>3803</v>
      </c>
      <c r="G281" s="143" t="s">
        <v>347</v>
      </c>
      <c r="H281" s="144">
        <v>5</v>
      </c>
      <c r="I281" s="145">
        <v>460</v>
      </c>
      <c r="J281" s="146">
        <f t="shared" si="110"/>
        <v>2300</v>
      </c>
      <c r="K281" s="142" t="s">
        <v>3</v>
      </c>
      <c r="L281" s="30"/>
      <c r="M281" s="147" t="s">
        <v>3</v>
      </c>
      <c r="N281" s="148" t="s">
        <v>42</v>
      </c>
      <c r="P281" s="136">
        <f t="shared" si="111"/>
        <v>0</v>
      </c>
      <c r="Q281" s="136">
        <v>0</v>
      </c>
      <c r="R281" s="136">
        <f t="shared" si="112"/>
        <v>0</v>
      </c>
      <c r="S281" s="136">
        <v>0</v>
      </c>
      <c r="T281" s="137">
        <f t="shared" si="113"/>
        <v>0</v>
      </c>
      <c r="AR281" s="138" t="s">
        <v>161</v>
      </c>
      <c r="AT281" s="138" t="s">
        <v>344</v>
      </c>
      <c r="AU281" s="138" t="s">
        <v>81</v>
      </c>
      <c r="AY281" s="15" t="s">
        <v>153</v>
      </c>
      <c r="BE281" s="139">
        <f t="shared" si="114"/>
        <v>2300</v>
      </c>
      <c r="BF281" s="139">
        <f t="shared" si="115"/>
        <v>0</v>
      </c>
      <c r="BG281" s="139">
        <f t="shared" si="116"/>
        <v>0</v>
      </c>
      <c r="BH281" s="139">
        <f t="shared" si="117"/>
        <v>0</v>
      </c>
      <c r="BI281" s="139">
        <f t="shared" si="118"/>
        <v>0</v>
      </c>
      <c r="BJ281" s="15" t="s">
        <v>79</v>
      </c>
      <c r="BK281" s="139">
        <f t="shared" si="119"/>
        <v>2300</v>
      </c>
      <c r="BL281" s="15" t="s">
        <v>161</v>
      </c>
      <c r="BM281" s="138" t="s">
        <v>3804</v>
      </c>
    </row>
    <row r="282" spans="2:65" s="1" customFormat="1" ht="16.5" customHeight="1">
      <c r="B282" s="125"/>
      <c r="C282" s="140" t="s">
        <v>674</v>
      </c>
      <c r="D282" s="140" t="s">
        <v>344</v>
      </c>
      <c r="E282" s="141" t="s">
        <v>3805</v>
      </c>
      <c r="F282" s="142" t="s">
        <v>956</v>
      </c>
      <c r="G282" s="143" t="s">
        <v>347</v>
      </c>
      <c r="H282" s="144">
        <v>110</v>
      </c>
      <c r="I282" s="145">
        <v>460</v>
      </c>
      <c r="J282" s="146">
        <f t="shared" si="110"/>
        <v>50600</v>
      </c>
      <c r="K282" s="142" t="s">
        <v>3</v>
      </c>
      <c r="L282" s="30"/>
      <c r="M282" s="147" t="s">
        <v>3</v>
      </c>
      <c r="N282" s="148" t="s">
        <v>42</v>
      </c>
      <c r="P282" s="136">
        <f t="shared" si="111"/>
        <v>0</v>
      </c>
      <c r="Q282" s="136">
        <v>0</v>
      </c>
      <c r="R282" s="136">
        <f t="shared" si="112"/>
        <v>0</v>
      </c>
      <c r="S282" s="136">
        <v>0</v>
      </c>
      <c r="T282" s="137">
        <f t="shared" si="113"/>
        <v>0</v>
      </c>
      <c r="AR282" s="138" t="s">
        <v>161</v>
      </c>
      <c r="AT282" s="138" t="s">
        <v>344</v>
      </c>
      <c r="AU282" s="138" t="s">
        <v>81</v>
      </c>
      <c r="AY282" s="15" t="s">
        <v>153</v>
      </c>
      <c r="BE282" s="139">
        <f t="shared" si="114"/>
        <v>50600</v>
      </c>
      <c r="BF282" s="139">
        <f t="shared" si="115"/>
        <v>0</v>
      </c>
      <c r="BG282" s="139">
        <f t="shared" si="116"/>
        <v>0</v>
      </c>
      <c r="BH282" s="139">
        <f t="shared" si="117"/>
        <v>0</v>
      </c>
      <c r="BI282" s="139">
        <f t="shared" si="118"/>
        <v>0</v>
      </c>
      <c r="BJ282" s="15" t="s">
        <v>79</v>
      </c>
      <c r="BK282" s="139">
        <f t="shared" si="119"/>
        <v>50600</v>
      </c>
      <c r="BL282" s="15" t="s">
        <v>161</v>
      </c>
      <c r="BM282" s="138" t="s">
        <v>3806</v>
      </c>
    </row>
    <row r="283" spans="2:65" s="1" customFormat="1" ht="16.5" customHeight="1">
      <c r="B283" s="125"/>
      <c r="C283" s="140" t="s">
        <v>954</v>
      </c>
      <c r="D283" s="140" t="s">
        <v>344</v>
      </c>
      <c r="E283" s="141" t="s">
        <v>3807</v>
      </c>
      <c r="F283" s="142" t="s">
        <v>372</v>
      </c>
      <c r="G283" s="143" t="s">
        <v>347</v>
      </c>
      <c r="H283" s="144">
        <v>120</v>
      </c>
      <c r="I283" s="145">
        <v>460</v>
      </c>
      <c r="J283" s="146">
        <f t="shared" si="110"/>
        <v>55200</v>
      </c>
      <c r="K283" s="142" t="s">
        <v>3</v>
      </c>
      <c r="L283" s="30"/>
      <c r="M283" s="147" t="s">
        <v>3</v>
      </c>
      <c r="N283" s="148" t="s">
        <v>42</v>
      </c>
      <c r="P283" s="136">
        <f t="shared" si="111"/>
        <v>0</v>
      </c>
      <c r="Q283" s="136">
        <v>0</v>
      </c>
      <c r="R283" s="136">
        <f t="shared" si="112"/>
        <v>0</v>
      </c>
      <c r="S283" s="136">
        <v>0</v>
      </c>
      <c r="T283" s="137">
        <f t="shared" si="113"/>
        <v>0</v>
      </c>
      <c r="AR283" s="138" t="s">
        <v>161</v>
      </c>
      <c r="AT283" s="138" t="s">
        <v>344</v>
      </c>
      <c r="AU283" s="138" t="s">
        <v>81</v>
      </c>
      <c r="AY283" s="15" t="s">
        <v>153</v>
      </c>
      <c r="BE283" s="139">
        <f t="shared" si="114"/>
        <v>55200</v>
      </c>
      <c r="BF283" s="139">
        <f t="shared" si="115"/>
        <v>0</v>
      </c>
      <c r="BG283" s="139">
        <f t="shared" si="116"/>
        <v>0</v>
      </c>
      <c r="BH283" s="139">
        <f t="shared" si="117"/>
        <v>0</v>
      </c>
      <c r="BI283" s="139">
        <f t="shared" si="118"/>
        <v>0</v>
      </c>
      <c r="BJ283" s="15" t="s">
        <v>79</v>
      </c>
      <c r="BK283" s="139">
        <f t="shared" si="119"/>
        <v>55200</v>
      </c>
      <c r="BL283" s="15" t="s">
        <v>161</v>
      </c>
      <c r="BM283" s="138" t="s">
        <v>3808</v>
      </c>
    </row>
    <row r="284" spans="2:65" s="1" customFormat="1" ht="16.5" customHeight="1">
      <c r="B284" s="125"/>
      <c r="C284" s="140" t="s">
        <v>677</v>
      </c>
      <c r="D284" s="140" t="s">
        <v>344</v>
      </c>
      <c r="E284" s="141" t="s">
        <v>3809</v>
      </c>
      <c r="F284" s="142" t="s">
        <v>2697</v>
      </c>
      <c r="G284" s="143" t="s">
        <v>347</v>
      </c>
      <c r="H284" s="144">
        <v>110</v>
      </c>
      <c r="I284" s="145">
        <v>460</v>
      </c>
      <c r="J284" s="146">
        <f t="shared" si="110"/>
        <v>50600</v>
      </c>
      <c r="K284" s="142" t="s">
        <v>3</v>
      </c>
      <c r="L284" s="30"/>
      <c r="M284" s="147" t="s">
        <v>3</v>
      </c>
      <c r="N284" s="148" t="s">
        <v>42</v>
      </c>
      <c r="P284" s="136">
        <f t="shared" si="111"/>
        <v>0</v>
      </c>
      <c r="Q284" s="136">
        <v>0</v>
      </c>
      <c r="R284" s="136">
        <f t="shared" si="112"/>
        <v>0</v>
      </c>
      <c r="S284" s="136">
        <v>0</v>
      </c>
      <c r="T284" s="137">
        <f t="shared" si="113"/>
        <v>0</v>
      </c>
      <c r="AR284" s="138" t="s">
        <v>161</v>
      </c>
      <c r="AT284" s="138" t="s">
        <v>344</v>
      </c>
      <c r="AU284" s="138" t="s">
        <v>81</v>
      </c>
      <c r="AY284" s="15" t="s">
        <v>153</v>
      </c>
      <c r="BE284" s="139">
        <f t="shared" si="114"/>
        <v>50600</v>
      </c>
      <c r="BF284" s="139">
        <f t="shared" si="115"/>
        <v>0</v>
      </c>
      <c r="BG284" s="139">
        <f t="shared" si="116"/>
        <v>0</v>
      </c>
      <c r="BH284" s="139">
        <f t="shared" si="117"/>
        <v>0</v>
      </c>
      <c r="BI284" s="139">
        <f t="shared" si="118"/>
        <v>0</v>
      </c>
      <c r="BJ284" s="15" t="s">
        <v>79</v>
      </c>
      <c r="BK284" s="139">
        <f t="shared" si="119"/>
        <v>50600</v>
      </c>
      <c r="BL284" s="15" t="s">
        <v>161</v>
      </c>
      <c r="BM284" s="138" t="s">
        <v>3810</v>
      </c>
    </row>
    <row r="285" spans="2:65" s="1" customFormat="1" ht="16.5" customHeight="1">
      <c r="B285" s="125"/>
      <c r="C285" s="140" t="s">
        <v>960</v>
      </c>
      <c r="D285" s="140" t="s">
        <v>344</v>
      </c>
      <c r="E285" s="141" t="s">
        <v>3811</v>
      </c>
      <c r="F285" s="142" t="s">
        <v>962</v>
      </c>
      <c r="G285" s="143" t="s">
        <v>347</v>
      </c>
      <c r="H285" s="144">
        <v>50</v>
      </c>
      <c r="I285" s="145">
        <v>1000</v>
      </c>
      <c r="J285" s="146">
        <f t="shared" si="110"/>
        <v>50000</v>
      </c>
      <c r="K285" s="142" t="s">
        <v>3</v>
      </c>
      <c r="L285" s="30"/>
      <c r="M285" s="147" t="s">
        <v>3</v>
      </c>
      <c r="N285" s="148" t="s">
        <v>42</v>
      </c>
      <c r="P285" s="136">
        <f t="shared" si="111"/>
        <v>0</v>
      </c>
      <c r="Q285" s="136">
        <v>0</v>
      </c>
      <c r="R285" s="136">
        <f t="shared" si="112"/>
        <v>0</v>
      </c>
      <c r="S285" s="136">
        <v>0</v>
      </c>
      <c r="T285" s="137">
        <f t="shared" si="113"/>
        <v>0</v>
      </c>
      <c r="AR285" s="138" t="s">
        <v>161</v>
      </c>
      <c r="AT285" s="138" t="s">
        <v>344</v>
      </c>
      <c r="AU285" s="138" t="s">
        <v>81</v>
      </c>
      <c r="AY285" s="15" t="s">
        <v>153</v>
      </c>
      <c r="BE285" s="139">
        <f t="shared" si="114"/>
        <v>50000</v>
      </c>
      <c r="BF285" s="139">
        <f t="shared" si="115"/>
        <v>0</v>
      </c>
      <c r="BG285" s="139">
        <f t="shared" si="116"/>
        <v>0</v>
      </c>
      <c r="BH285" s="139">
        <f t="shared" si="117"/>
        <v>0</v>
      </c>
      <c r="BI285" s="139">
        <f t="shared" si="118"/>
        <v>0</v>
      </c>
      <c r="BJ285" s="15" t="s">
        <v>79</v>
      </c>
      <c r="BK285" s="139">
        <f t="shared" si="119"/>
        <v>50000</v>
      </c>
      <c r="BL285" s="15" t="s">
        <v>161</v>
      </c>
      <c r="BM285" s="138" t="s">
        <v>3812</v>
      </c>
    </row>
    <row r="286" spans="2:65" s="1" customFormat="1" ht="16.5" customHeight="1">
      <c r="B286" s="125"/>
      <c r="C286" s="140" t="s">
        <v>681</v>
      </c>
      <c r="D286" s="140" t="s">
        <v>344</v>
      </c>
      <c r="E286" s="141" t="s">
        <v>3813</v>
      </c>
      <c r="F286" s="142" t="s">
        <v>965</v>
      </c>
      <c r="G286" s="143" t="s">
        <v>347</v>
      </c>
      <c r="H286" s="144">
        <v>40</v>
      </c>
      <c r="I286" s="145">
        <v>1000</v>
      </c>
      <c r="J286" s="146">
        <f t="shared" si="110"/>
        <v>40000</v>
      </c>
      <c r="K286" s="142" t="s">
        <v>3</v>
      </c>
      <c r="L286" s="30"/>
      <c r="M286" s="147" t="s">
        <v>3</v>
      </c>
      <c r="N286" s="148" t="s">
        <v>42</v>
      </c>
      <c r="P286" s="136">
        <f t="shared" si="111"/>
        <v>0</v>
      </c>
      <c r="Q286" s="136">
        <v>0</v>
      </c>
      <c r="R286" s="136">
        <f t="shared" si="112"/>
        <v>0</v>
      </c>
      <c r="S286" s="136">
        <v>0</v>
      </c>
      <c r="T286" s="137">
        <f t="shared" si="113"/>
        <v>0</v>
      </c>
      <c r="AR286" s="138" t="s">
        <v>161</v>
      </c>
      <c r="AT286" s="138" t="s">
        <v>344</v>
      </c>
      <c r="AU286" s="138" t="s">
        <v>81</v>
      </c>
      <c r="AY286" s="15" t="s">
        <v>153</v>
      </c>
      <c r="BE286" s="139">
        <f t="shared" si="114"/>
        <v>40000</v>
      </c>
      <c r="BF286" s="139">
        <f t="shared" si="115"/>
        <v>0</v>
      </c>
      <c r="BG286" s="139">
        <f t="shared" si="116"/>
        <v>0</v>
      </c>
      <c r="BH286" s="139">
        <f t="shared" si="117"/>
        <v>0</v>
      </c>
      <c r="BI286" s="139">
        <f t="shared" si="118"/>
        <v>0</v>
      </c>
      <c r="BJ286" s="15" t="s">
        <v>79</v>
      </c>
      <c r="BK286" s="139">
        <f t="shared" si="119"/>
        <v>40000</v>
      </c>
      <c r="BL286" s="15" t="s">
        <v>161</v>
      </c>
      <c r="BM286" s="138" t="s">
        <v>3814</v>
      </c>
    </row>
    <row r="287" spans="2:65" s="1" customFormat="1" ht="16.5" customHeight="1">
      <c r="B287" s="125"/>
      <c r="C287" s="140" t="s">
        <v>967</v>
      </c>
      <c r="D287" s="140" t="s">
        <v>344</v>
      </c>
      <c r="E287" s="141" t="s">
        <v>3815</v>
      </c>
      <c r="F287" s="142" t="s">
        <v>380</v>
      </c>
      <c r="G287" s="143" t="s">
        <v>347</v>
      </c>
      <c r="H287" s="144">
        <v>40</v>
      </c>
      <c r="I287" s="145">
        <v>1000</v>
      </c>
      <c r="J287" s="146">
        <f t="shared" si="110"/>
        <v>40000</v>
      </c>
      <c r="K287" s="142" t="s">
        <v>3</v>
      </c>
      <c r="L287" s="30"/>
      <c r="M287" s="147" t="s">
        <v>3</v>
      </c>
      <c r="N287" s="148" t="s">
        <v>42</v>
      </c>
      <c r="P287" s="136">
        <f t="shared" si="111"/>
        <v>0</v>
      </c>
      <c r="Q287" s="136">
        <v>0</v>
      </c>
      <c r="R287" s="136">
        <f t="shared" si="112"/>
        <v>0</v>
      </c>
      <c r="S287" s="136">
        <v>0</v>
      </c>
      <c r="T287" s="137">
        <f t="shared" si="113"/>
        <v>0</v>
      </c>
      <c r="AR287" s="138" t="s">
        <v>161</v>
      </c>
      <c r="AT287" s="138" t="s">
        <v>344</v>
      </c>
      <c r="AU287" s="138" t="s">
        <v>81</v>
      </c>
      <c r="AY287" s="15" t="s">
        <v>153</v>
      </c>
      <c r="BE287" s="139">
        <f t="shared" si="114"/>
        <v>40000</v>
      </c>
      <c r="BF287" s="139">
        <f t="shared" si="115"/>
        <v>0</v>
      </c>
      <c r="BG287" s="139">
        <f t="shared" si="116"/>
        <v>0</v>
      </c>
      <c r="BH287" s="139">
        <f t="shared" si="117"/>
        <v>0</v>
      </c>
      <c r="BI287" s="139">
        <f t="shared" si="118"/>
        <v>0</v>
      </c>
      <c r="BJ287" s="15" t="s">
        <v>79</v>
      </c>
      <c r="BK287" s="139">
        <f t="shared" si="119"/>
        <v>40000</v>
      </c>
      <c r="BL287" s="15" t="s">
        <v>161</v>
      </c>
      <c r="BM287" s="138" t="s">
        <v>3816</v>
      </c>
    </row>
    <row r="288" spans="2:65" s="1" customFormat="1" ht="16.5" customHeight="1">
      <c r="B288" s="125"/>
      <c r="C288" s="140" t="s">
        <v>684</v>
      </c>
      <c r="D288" s="140" t="s">
        <v>344</v>
      </c>
      <c r="E288" s="141" t="s">
        <v>3817</v>
      </c>
      <c r="F288" s="142" t="s">
        <v>384</v>
      </c>
      <c r="G288" s="143" t="s">
        <v>347</v>
      </c>
      <c r="H288" s="144">
        <v>60</v>
      </c>
      <c r="I288" s="145">
        <v>675</v>
      </c>
      <c r="J288" s="146">
        <f t="shared" si="110"/>
        <v>40500</v>
      </c>
      <c r="K288" s="142" t="s">
        <v>3</v>
      </c>
      <c r="L288" s="30"/>
      <c r="M288" s="147" t="s">
        <v>3</v>
      </c>
      <c r="N288" s="148" t="s">
        <v>42</v>
      </c>
      <c r="P288" s="136">
        <f t="shared" si="111"/>
        <v>0</v>
      </c>
      <c r="Q288" s="136">
        <v>0</v>
      </c>
      <c r="R288" s="136">
        <f t="shared" si="112"/>
        <v>0</v>
      </c>
      <c r="S288" s="136">
        <v>0</v>
      </c>
      <c r="T288" s="137">
        <f t="shared" si="113"/>
        <v>0</v>
      </c>
      <c r="AR288" s="138" t="s">
        <v>161</v>
      </c>
      <c r="AT288" s="138" t="s">
        <v>344</v>
      </c>
      <c r="AU288" s="138" t="s">
        <v>81</v>
      </c>
      <c r="AY288" s="15" t="s">
        <v>153</v>
      </c>
      <c r="BE288" s="139">
        <f t="shared" si="114"/>
        <v>40500</v>
      </c>
      <c r="BF288" s="139">
        <f t="shared" si="115"/>
        <v>0</v>
      </c>
      <c r="BG288" s="139">
        <f t="shared" si="116"/>
        <v>0</v>
      </c>
      <c r="BH288" s="139">
        <f t="shared" si="117"/>
        <v>0</v>
      </c>
      <c r="BI288" s="139">
        <f t="shared" si="118"/>
        <v>0</v>
      </c>
      <c r="BJ288" s="15" t="s">
        <v>79</v>
      </c>
      <c r="BK288" s="139">
        <f t="shared" si="119"/>
        <v>40500</v>
      </c>
      <c r="BL288" s="15" t="s">
        <v>161</v>
      </c>
      <c r="BM288" s="138" t="s">
        <v>3818</v>
      </c>
    </row>
    <row r="289" spans="2:65" s="1" customFormat="1" ht="16.5" customHeight="1">
      <c r="B289" s="125"/>
      <c r="C289" s="140" t="s">
        <v>972</v>
      </c>
      <c r="D289" s="140" t="s">
        <v>344</v>
      </c>
      <c r="E289" s="141" t="s">
        <v>3819</v>
      </c>
      <c r="F289" s="142" t="s">
        <v>388</v>
      </c>
      <c r="G289" s="143" t="s">
        <v>164</v>
      </c>
      <c r="H289" s="144">
        <v>1</v>
      </c>
      <c r="I289" s="145">
        <v>15500</v>
      </c>
      <c r="J289" s="146">
        <f t="shared" si="110"/>
        <v>15500</v>
      </c>
      <c r="K289" s="142" t="s">
        <v>3</v>
      </c>
      <c r="L289" s="30"/>
      <c r="M289" s="147" t="s">
        <v>3</v>
      </c>
      <c r="N289" s="148" t="s">
        <v>42</v>
      </c>
      <c r="P289" s="136">
        <f t="shared" si="111"/>
        <v>0</v>
      </c>
      <c r="Q289" s="136">
        <v>0</v>
      </c>
      <c r="R289" s="136">
        <f t="shared" si="112"/>
        <v>0</v>
      </c>
      <c r="S289" s="136">
        <v>0</v>
      </c>
      <c r="T289" s="137">
        <f t="shared" si="113"/>
        <v>0</v>
      </c>
      <c r="AR289" s="138" t="s">
        <v>161</v>
      </c>
      <c r="AT289" s="138" t="s">
        <v>344</v>
      </c>
      <c r="AU289" s="138" t="s">
        <v>81</v>
      </c>
      <c r="AY289" s="15" t="s">
        <v>153</v>
      </c>
      <c r="BE289" s="139">
        <f t="shared" si="114"/>
        <v>15500</v>
      </c>
      <c r="BF289" s="139">
        <f t="shared" si="115"/>
        <v>0</v>
      </c>
      <c r="BG289" s="139">
        <f t="shared" si="116"/>
        <v>0</v>
      </c>
      <c r="BH289" s="139">
        <f t="shared" si="117"/>
        <v>0</v>
      </c>
      <c r="BI289" s="139">
        <f t="shared" si="118"/>
        <v>0</v>
      </c>
      <c r="BJ289" s="15" t="s">
        <v>79</v>
      </c>
      <c r="BK289" s="139">
        <f t="shared" si="119"/>
        <v>15500</v>
      </c>
      <c r="BL289" s="15" t="s">
        <v>161</v>
      </c>
      <c r="BM289" s="138" t="s">
        <v>3820</v>
      </c>
    </row>
    <row r="290" spans="2:65" s="1" customFormat="1" ht="16.5" customHeight="1">
      <c r="B290" s="125"/>
      <c r="C290" s="140" t="s">
        <v>688</v>
      </c>
      <c r="D290" s="140" t="s">
        <v>344</v>
      </c>
      <c r="E290" s="141" t="s">
        <v>3821</v>
      </c>
      <c r="F290" s="142" t="s">
        <v>976</v>
      </c>
      <c r="G290" s="143" t="s">
        <v>164</v>
      </c>
      <c r="H290" s="144">
        <v>1</v>
      </c>
      <c r="I290" s="145">
        <v>23808.262500000001</v>
      </c>
      <c r="J290" s="146">
        <f t="shared" si="110"/>
        <v>23808.26</v>
      </c>
      <c r="K290" s="142" t="s">
        <v>3</v>
      </c>
      <c r="L290" s="30"/>
      <c r="M290" s="147" t="s">
        <v>3</v>
      </c>
      <c r="N290" s="148" t="s">
        <v>42</v>
      </c>
      <c r="P290" s="136">
        <f t="shared" si="111"/>
        <v>0</v>
      </c>
      <c r="Q290" s="136">
        <v>0</v>
      </c>
      <c r="R290" s="136">
        <f t="shared" si="112"/>
        <v>0</v>
      </c>
      <c r="S290" s="136">
        <v>0</v>
      </c>
      <c r="T290" s="137">
        <f t="shared" si="113"/>
        <v>0</v>
      </c>
      <c r="AR290" s="138" t="s">
        <v>161</v>
      </c>
      <c r="AT290" s="138" t="s">
        <v>344</v>
      </c>
      <c r="AU290" s="138" t="s">
        <v>81</v>
      </c>
      <c r="AY290" s="15" t="s">
        <v>153</v>
      </c>
      <c r="BE290" s="139">
        <f t="shared" si="114"/>
        <v>23808.26</v>
      </c>
      <c r="BF290" s="139">
        <f t="shared" si="115"/>
        <v>0</v>
      </c>
      <c r="BG290" s="139">
        <f t="shared" si="116"/>
        <v>0</v>
      </c>
      <c r="BH290" s="139">
        <f t="shared" si="117"/>
        <v>0</v>
      </c>
      <c r="BI290" s="139">
        <f t="shared" si="118"/>
        <v>0</v>
      </c>
      <c r="BJ290" s="15" t="s">
        <v>79</v>
      </c>
      <c r="BK290" s="139">
        <f t="shared" si="119"/>
        <v>23808.26</v>
      </c>
      <c r="BL290" s="15" t="s">
        <v>161</v>
      </c>
      <c r="BM290" s="138" t="s">
        <v>3822</v>
      </c>
    </row>
    <row r="291" spans="2:65" s="1" customFormat="1" ht="16.5" customHeight="1">
      <c r="B291" s="125"/>
      <c r="C291" s="140" t="s">
        <v>978</v>
      </c>
      <c r="D291" s="140" t="s">
        <v>344</v>
      </c>
      <c r="E291" s="141" t="s">
        <v>3823</v>
      </c>
      <c r="F291" s="142" t="s">
        <v>391</v>
      </c>
      <c r="G291" s="143" t="s">
        <v>347</v>
      </c>
      <c r="H291" s="144">
        <v>40</v>
      </c>
      <c r="I291" s="145">
        <v>460</v>
      </c>
      <c r="J291" s="146">
        <f t="shared" si="110"/>
        <v>18400</v>
      </c>
      <c r="K291" s="142" t="s">
        <v>3</v>
      </c>
      <c r="L291" s="30"/>
      <c r="M291" s="147" t="s">
        <v>3</v>
      </c>
      <c r="N291" s="148" t="s">
        <v>42</v>
      </c>
      <c r="P291" s="136">
        <f t="shared" si="111"/>
        <v>0</v>
      </c>
      <c r="Q291" s="136">
        <v>0</v>
      </c>
      <c r="R291" s="136">
        <f t="shared" si="112"/>
        <v>0</v>
      </c>
      <c r="S291" s="136">
        <v>0</v>
      </c>
      <c r="T291" s="137">
        <f t="shared" si="113"/>
        <v>0</v>
      </c>
      <c r="AR291" s="138" t="s">
        <v>161</v>
      </c>
      <c r="AT291" s="138" t="s">
        <v>344</v>
      </c>
      <c r="AU291" s="138" t="s">
        <v>81</v>
      </c>
      <c r="AY291" s="15" t="s">
        <v>153</v>
      </c>
      <c r="BE291" s="139">
        <f t="shared" si="114"/>
        <v>18400</v>
      </c>
      <c r="BF291" s="139">
        <f t="shared" si="115"/>
        <v>0</v>
      </c>
      <c r="BG291" s="139">
        <f t="shared" si="116"/>
        <v>0</v>
      </c>
      <c r="BH291" s="139">
        <f t="shared" si="117"/>
        <v>0</v>
      </c>
      <c r="BI291" s="139">
        <f t="shared" si="118"/>
        <v>0</v>
      </c>
      <c r="BJ291" s="15" t="s">
        <v>79</v>
      </c>
      <c r="BK291" s="139">
        <f t="shared" si="119"/>
        <v>18400</v>
      </c>
      <c r="BL291" s="15" t="s">
        <v>161</v>
      </c>
      <c r="BM291" s="138" t="s">
        <v>3824</v>
      </c>
    </row>
    <row r="292" spans="2:65" s="1" customFormat="1" ht="16.5" customHeight="1">
      <c r="B292" s="125"/>
      <c r="C292" s="140" t="s">
        <v>690</v>
      </c>
      <c r="D292" s="140" t="s">
        <v>344</v>
      </c>
      <c r="E292" s="141" t="s">
        <v>3825</v>
      </c>
      <c r="F292" s="142" t="s">
        <v>395</v>
      </c>
      <c r="G292" s="143" t="s">
        <v>347</v>
      </c>
      <c r="H292" s="144">
        <v>36</v>
      </c>
      <c r="I292" s="145">
        <v>460</v>
      </c>
      <c r="J292" s="146">
        <f t="shared" si="110"/>
        <v>16560</v>
      </c>
      <c r="K292" s="142" t="s">
        <v>3</v>
      </c>
      <c r="L292" s="30"/>
      <c r="M292" s="147" t="s">
        <v>3</v>
      </c>
      <c r="N292" s="148" t="s">
        <v>42</v>
      </c>
      <c r="P292" s="136">
        <f t="shared" si="111"/>
        <v>0</v>
      </c>
      <c r="Q292" s="136">
        <v>0</v>
      </c>
      <c r="R292" s="136">
        <f t="shared" si="112"/>
        <v>0</v>
      </c>
      <c r="S292" s="136">
        <v>0</v>
      </c>
      <c r="T292" s="137">
        <f t="shared" si="113"/>
        <v>0</v>
      </c>
      <c r="AR292" s="138" t="s">
        <v>161</v>
      </c>
      <c r="AT292" s="138" t="s">
        <v>344</v>
      </c>
      <c r="AU292" s="138" t="s">
        <v>81</v>
      </c>
      <c r="AY292" s="15" t="s">
        <v>153</v>
      </c>
      <c r="BE292" s="139">
        <f t="shared" si="114"/>
        <v>16560</v>
      </c>
      <c r="BF292" s="139">
        <f t="shared" si="115"/>
        <v>0</v>
      </c>
      <c r="BG292" s="139">
        <f t="shared" si="116"/>
        <v>0</v>
      </c>
      <c r="BH292" s="139">
        <f t="shared" si="117"/>
        <v>0</v>
      </c>
      <c r="BI292" s="139">
        <f t="shared" si="118"/>
        <v>0</v>
      </c>
      <c r="BJ292" s="15" t="s">
        <v>79</v>
      </c>
      <c r="BK292" s="139">
        <f t="shared" si="119"/>
        <v>16560</v>
      </c>
      <c r="BL292" s="15" t="s">
        <v>161</v>
      </c>
      <c r="BM292" s="138" t="s">
        <v>3826</v>
      </c>
    </row>
    <row r="293" spans="2:65" s="11" customFormat="1" ht="25.9" customHeight="1">
      <c r="B293" s="113"/>
      <c r="D293" s="114" t="s">
        <v>70</v>
      </c>
      <c r="E293" s="115" t="s">
        <v>156</v>
      </c>
      <c r="F293" s="115" t="s">
        <v>3827</v>
      </c>
      <c r="I293" s="116"/>
      <c r="J293" s="117">
        <f>BK293</f>
        <v>187083.36</v>
      </c>
      <c r="L293" s="113"/>
      <c r="M293" s="118"/>
      <c r="P293" s="119">
        <f>P294+P302+P304</f>
        <v>0</v>
      </c>
      <c r="R293" s="119">
        <f>R294+R302+R304</f>
        <v>0</v>
      </c>
      <c r="T293" s="120">
        <f>T294+T302+T304</f>
        <v>0</v>
      </c>
      <c r="AR293" s="114" t="s">
        <v>167</v>
      </c>
      <c r="AT293" s="121" t="s">
        <v>70</v>
      </c>
      <c r="AU293" s="121" t="s">
        <v>71</v>
      </c>
      <c r="AY293" s="114" t="s">
        <v>153</v>
      </c>
      <c r="BK293" s="122">
        <f>BK294+BK302+BK304</f>
        <v>187083.36</v>
      </c>
    </row>
    <row r="294" spans="2:65" s="11" customFormat="1" ht="22.9" customHeight="1">
      <c r="B294" s="113"/>
      <c r="D294" s="114" t="s">
        <v>70</v>
      </c>
      <c r="E294" s="123" t="s">
        <v>3828</v>
      </c>
      <c r="F294" s="123" t="s">
        <v>3829</v>
      </c>
      <c r="I294" s="116"/>
      <c r="J294" s="124">
        <f>BK294</f>
        <v>175499.09</v>
      </c>
      <c r="L294" s="113"/>
      <c r="M294" s="118"/>
      <c r="P294" s="119">
        <f>SUM(P295:P301)</f>
        <v>0</v>
      </c>
      <c r="R294" s="119">
        <f>SUM(R295:R301)</f>
        <v>0</v>
      </c>
      <c r="T294" s="120">
        <f>SUM(T295:T301)</f>
        <v>0</v>
      </c>
      <c r="AR294" s="114" t="s">
        <v>167</v>
      </c>
      <c r="AT294" s="121" t="s">
        <v>70</v>
      </c>
      <c r="AU294" s="121" t="s">
        <v>79</v>
      </c>
      <c r="AY294" s="114" t="s">
        <v>153</v>
      </c>
      <c r="BK294" s="122">
        <f>SUM(BK295:BK301)</f>
        <v>175499.09</v>
      </c>
    </row>
    <row r="295" spans="2:65" s="1" customFormat="1" ht="33" customHeight="1">
      <c r="B295" s="125"/>
      <c r="C295" s="140" t="s">
        <v>984</v>
      </c>
      <c r="D295" s="140" t="s">
        <v>344</v>
      </c>
      <c r="E295" s="141" t="s">
        <v>3830</v>
      </c>
      <c r="F295" s="142" t="s">
        <v>3831</v>
      </c>
      <c r="G295" s="143" t="s">
        <v>3832</v>
      </c>
      <c r="H295" s="144">
        <v>7</v>
      </c>
      <c r="I295" s="145">
        <v>182.66468549999999</v>
      </c>
      <c r="J295" s="146">
        <f>ROUND(I295*H295,2)</f>
        <v>1278.6500000000001</v>
      </c>
      <c r="K295" s="142" t="s">
        <v>3833</v>
      </c>
      <c r="L295" s="30"/>
      <c r="M295" s="147" t="s">
        <v>3</v>
      </c>
      <c r="N295" s="148" t="s">
        <v>42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337</v>
      </c>
      <c r="AT295" s="138" t="s">
        <v>344</v>
      </c>
      <c r="AU295" s="138" t="s">
        <v>81</v>
      </c>
      <c r="AY295" s="15" t="s">
        <v>153</v>
      </c>
      <c r="BE295" s="139">
        <f>IF(N295="základní",J295,0)</f>
        <v>1278.6500000000001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5" t="s">
        <v>79</v>
      </c>
      <c r="BK295" s="139">
        <f>ROUND(I295*H295,2)</f>
        <v>1278.6500000000001</v>
      </c>
      <c r="BL295" s="15" t="s">
        <v>337</v>
      </c>
      <c r="BM295" s="138" t="s">
        <v>3834</v>
      </c>
    </row>
    <row r="296" spans="2:65" s="1" customFormat="1">
      <c r="B296" s="30"/>
      <c r="D296" s="162" t="s">
        <v>3835</v>
      </c>
      <c r="F296" s="163" t="s">
        <v>3836</v>
      </c>
      <c r="I296" s="164"/>
      <c r="L296" s="30"/>
      <c r="M296" s="165"/>
      <c r="T296" s="51"/>
      <c r="AT296" s="15" t="s">
        <v>3835</v>
      </c>
      <c r="AU296" s="15" t="s">
        <v>81</v>
      </c>
    </row>
    <row r="297" spans="2:65" s="1" customFormat="1" ht="37.9" customHeight="1">
      <c r="B297" s="125"/>
      <c r="C297" s="140" t="s">
        <v>695</v>
      </c>
      <c r="D297" s="140" t="s">
        <v>344</v>
      </c>
      <c r="E297" s="141" t="s">
        <v>3837</v>
      </c>
      <c r="F297" s="142" t="s">
        <v>3838</v>
      </c>
      <c r="G297" s="143" t="s">
        <v>360</v>
      </c>
      <c r="H297" s="144">
        <v>370</v>
      </c>
      <c r="I297" s="145">
        <v>99.860029499999996</v>
      </c>
      <c r="J297" s="146">
        <f>ROUND(I297*H297,2)</f>
        <v>36948.21</v>
      </c>
      <c r="K297" s="142" t="s">
        <v>3833</v>
      </c>
      <c r="L297" s="30"/>
      <c r="M297" s="147" t="s">
        <v>3</v>
      </c>
      <c r="N297" s="148" t="s">
        <v>42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337</v>
      </c>
      <c r="AT297" s="138" t="s">
        <v>344</v>
      </c>
      <c r="AU297" s="138" t="s">
        <v>81</v>
      </c>
      <c r="AY297" s="15" t="s">
        <v>153</v>
      </c>
      <c r="BE297" s="139">
        <f>IF(N297="základní",J297,0)</f>
        <v>36948.21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5" t="s">
        <v>79</v>
      </c>
      <c r="BK297" s="139">
        <f>ROUND(I297*H297,2)</f>
        <v>36948.21</v>
      </c>
      <c r="BL297" s="15" t="s">
        <v>337</v>
      </c>
      <c r="BM297" s="138" t="s">
        <v>3839</v>
      </c>
    </row>
    <row r="298" spans="2:65" s="1" customFormat="1">
      <c r="B298" s="30"/>
      <c r="D298" s="162" t="s">
        <v>3835</v>
      </c>
      <c r="F298" s="163" t="s">
        <v>3840</v>
      </c>
      <c r="I298" s="164"/>
      <c r="L298" s="30"/>
      <c r="M298" s="165"/>
      <c r="T298" s="51"/>
      <c r="AT298" s="15" t="s">
        <v>3835</v>
      </c>
      <c r="AU298" s="15" t="s">
        <v>81</v>
      </c>
    </row>
    <row r="299" spans="2:65" s="1" customFormat="1" ht="33" customHeight="1">
      <c r="B299" s="125"/>
      <c r="C299" s="140" t="s">
        <v>3841</v>
      </c>
      <c r="D299" s="140" t="s">
        <v>344</v>
      </c>
      <c r="E299" s="141" t="s">
        <v>3842</v>
      </c>
      <c r="F299" s="142" t="s">
        <v>3843</v>
      </c>
      <c r="G299" s="143" t="s">
        <v>360</v>
      </c>
      <c r="H299" s="144">
        <v>370</v>
      </c>
      <c r="I299" s="145">
        <v>43.999592999999997</v>
      </c>
      <c r="J299" s="146">
        <f>ROUND(I299*H299,2)</f>
        <v>16279.85</v>
      </c>
      <c r="K299" s="142" t="s">
        <v>3833</v>
      </c>
      <c r="L299" s="30"/>
      <c r="M299" s="147" t="s">
        <v>3</v>
      </c>
      <c r="N299" s="148" t="s">
        <v>42</v>
      </c>
      <c r="P299" s="136">
        <f>O299*H299</f>
        <v>0</v>
      </c>
      <c r="Q299" s="136">
        <v>0</v>
      </c>
      <c r="R299" s="136">
        <f>Q299*H299</f>
        <v>0</v>
      </c>
      <c r="S299" s="136">
        <v>0</v>
      </c>
      <c r="T299" s="137">
        <f>S299*H299</f>
        <v>0</v>
      </c>
      <c r="AR299" s="138" t="s">
        <v>337</v>
      </c>
      <c r="AT299" s="138" t="s">
        <v>344</v>
      </c>
      <c r="AU299" s="138" t="s">
        <v>81</v>
      </c>
      <c r="AY299" s="15" t="s">
        <v>153</v>
      </c>
      <c r="BE299" s="139">
        <f>IF(N299="základní",J299,0)</f>
        <v>16279.85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5" t="s">
        <v>79</v>
      </c>
      <c r="BK299" s="139">
        <f>ROUND(I299*H299,2)</f>
        <v>16279.85</v>
      </c>
      <c r="BL299" s="15" t="s">
        <v>337</v>
      </c>
      <c r="BM299" s="138" t="s">
        <v>3844</v>
      </c>
    </row>
    <row r="300" spans="2:65" s="1" customFormat="1">
      <c r="B300" s="30"/>
      <c r="D300" s="162" t="s">
        <v>3835</v>
      </c>
      <c r="F300" s="163" t="s">
        <v>3845</v>
      </c>
      <c r="I300" s="164"/>
      <c r="L300" s="30"/>
      <c r="M300" s="165"/>
      <c r="T300" s="51"/>
      <c r="AT300" s="15" t="s">
        <v>3835</v>
      </c>
      <c r="AU300" s="15" t="s">
        <v>81</v>
      </c>
    </row>
    <row r="301" spans="2:65" s="1" customFormat="1" ht="16.5" customHeight="1">
      <c r="B301" s="125"/>
      <c r="C301" s="140" t="s">
        <v>697</v>
      </c>
      <c r="D301" s="140" t="s">
        <v>344</v>
      </c>
      <c r="E301" s="141" t="s">
        <v>3846</v>
      </c>
      <c r="F301" s="142" t="s">
        <v>3847</v>
      </c>
      <c r="G301" s="143" t="s">
        <v>164</v>
      </c>
      <c r="H301" s="144">
        <v>7</v>
      </c>
      <c r="I301" s="145">
        <v>17284.625423999998</v>
      </c>
      <c r="J301" s="146">
        <f>ROUND(I301*H301,2)</f>
        <v>120992.38</v>
      </c>
      <c r="K301" s="142" t="s">
        <v>3</v>
      </c>
      <c r="L301" s="30"/>
      <c r="M301" s="147" t="s">
        <v>3</v>
      </c>
      <c r="N301" s="148" t="s">
        <v>42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337</v>
      </c>
      <c r="AT301" s="138" t="s">
        <v>344</v>
      </c>
      <c r="AU301" s="138" t="s">
        <v>81</v>
      </c>
      <c r="AY301" s="15" t="s">
        <v>153</v>
      </c>
      <c r="BE301" s="139">
        <f>IF(N301="základní",J301,0)</f>
        <v>120992.38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5" t="s">
        <v>79</v>
      </c>
      <c r="BK301" s="139">
        <f>ROUND(I301*H301,2)</f>
        <v>120992.38</v>
      </c>
      <c r="BL301" s="15" t="s">
        <v>337</v>
      </c>
      <c r="BM301" s="138" t="s">
        <v>3848</v>
      </c>
    </row>
    <row r="302" spans="2:65" s="11" customFormat="1" ht="22.9" customHeight="1">
      <c r="B302" s="113"/>
      <c r="D302" s="114" t="s">
        <v>70</v>
      </c>
      <c r="E302" s="123" t="s">
        <v>189</v>
      </c>
      <c r="F302" s="123" t="s">
        <v>3849</v>
      </c>
      <c r="I302" s="116"/>
      <c r="J302" s="124">
        <f>BK302</f>
        <v>2983.28</v>
      </c>
      <c r="L302" s="113"/>
      <c r="M302" s="118"/>
      <c r="P302" s="119">
        <f>P303</f>
        <v>0</v>
      </c>
      <c r="R302" s="119">
        <f>R303</f>
        <v>0</v>
      </c>
      <c r="T302" s="120">
        <f>T303</f>
        <v>0</v>
      </c>
      <c r="AR302" s="114" t="s">
        <v>79</v>
      </c>
      <c r="AT302" s="121" t="s">
        <v>70</v>
      </c>
      <c r="AU302" s="121" t="s">
        <v>79</v>
      </c>
      <c r="AY302" s="114" t="s">
        <v>153</v>
      </c>
      <c r="BK302" s="122">
        <f>BK303</f>
        <v>2983.28</v>
      </c>
    </row>
    <row r="303" spans="2:65" s="1" customFormat="1" ht="16.5" customHeight="1">
      <c r="B303" s="125"/>
      <c r="C303" s="140" t="s">
        <v>3850</v>
      </c>
      <c r="D303" s="140" t="s">
        <v>344</v>
      </c>
      <c r="E303" s="141" t="s">
        <v>3851</v>
      </c>
      <c r="F303" s="142" t="s">
        <v>3852</v>
      </c>
      <c r="G303" s="143" t="s">
        <v>360</v>
      </c>
      <c r="H303" s="144">
        <v>12</v>
      </c>
      <c r="I303" s="145">
        <v>248.606358</v>
      </c>
      <c r="J303" s="146">
        <f>ROUND(I303*H303,2)</f>
        <v>2983.28</v>
      </c>
      <c r="K303" s="142" t="s">
        <v>3</v>
      </c>
      <c r="L303" s="30"/>
      <c r="M303" s="147" t="s">
        <v>3</v>
      </c>
      <c r="N303" s="148" t="s">
        <v>42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161</v>
      </c>
      <c r="AT303" s="138" t="s">
        <v>344</v>
      </c>
      <c r="AU303" s="138" t="s">
        <v>81</v>
      </c>
      <c r="AY303" s="15" t="s">
        <v>153</v>
      </c>
      <c r="BE303" s="139">
        <f>IF(N303="základní",J303,0)</f>
        <v>2983.28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5" t="s">
        <v>79</v>
      </c>
      <c r="BK303" s="139">
        <f>ROUND(I303*H303,2)</f>
        <v>2983.28</v>
      </c>
      <c r="BL303" s="15" t="s">
        <v>161</v>
      </c>
      <c r="BM303" s="138" t="s">
        <v>3853</v>
      </c>
    </row>
    <row r="304" spans="2:65" s="11" customFormat="1" ht="22.9" customHeight="1">
      <c r="B304" s="113"/>
      <c r="D304" s="114" t="s">
        <v>70</v>
      </c>
      <c r="E304" s="123" t="s">
        <v>174</v>
      </c>
      <c r="F304" s="123" t="s">
        <v>3854</v>
      </c>
      <c r="I304" s="116"/>
      <c r="J304" s="124">
        <f>BK304</f>
        <v>8600.99</v>
      </c>
      <c r="L304" s="113"/>
      <c r="M304" s="118"/>
      <c r="P304" s="119">
        <f>SUM(P305:P310)</f>
        <v>0</v>
      </c>
      <c r="R304" s="119">
        <f>SUM(R305:R310)</f>
        <v>0</v>
      </c>
      <c r="T304" s="120">
        <f>SUM(T305:T310)</f>
        <v>0</v>
      </c>
      <c r="AR304" s="114" t="s">
        <v>79</v>
      </c>
      <c r="AT304" s="121" t="s">
        <v>70</v>
      </c>
      <c r="AU304" s="121" t="s">
        <v>79</v>
      </c>
      <c r="AY304" s="114" t="s">
        <v>153</v>
      </c>
      <c r="BK304" s="122">
        <f>SUM(BK305:BK310)</f>
        <v>8600.99</v>
      </c>
    </row>
    <row r="305" spans="2:65" s="1" customFormat="1" ht="16.5" customHeight="1">
      <c r="B305" s="125"/>
      <c r="C305" s="140" t="s">
        <v>700</v>
      </c>
      <c r="D305" s="140" t="s">
        <v>344</v>
      </c>
      <c r="E305" s="141" t="s">
        <v>3855</v>
      </c>
      <c r="F305" s="142" t="s">
        <v>3856</v>
      </c>
      <c r="G305" s="143" t="s">
        <v>3857</v>
      </c>
      <c r="H305" s="144">
        <v>3.6</v>
      </c>
      <c r="I305" s="145">
        <v>448.46108999999996</v>
      </c>
      <c r="J305" s="146">
        <f t="shared" ref="J305:J310" si="120">ROUND(I305*H305,2)</f>
        <v>1614.46</v>
      </c>
      <c r="K305" s="142" t="s">
        <v>3</v>
      </c>
      <c r="L305" s="30"/>
      <c r="M305" s="147" t="s">
        <v>3</v>
      </c>
      <c r="N305" s="148" t="s">
        <v>42</v>
      </c>
      <c r="P305" s="136">
        <f t="shared" ref="P305:P310" si="121">O305*H305</f>
        <v>0</v>
      </c>
      <c r="Q305" s="136">
        <v>0</v>
      </c>
      <c r="R305" s="136">
        <f t="shared" ref="R305:R310" si="122">Q305*H305</f>
        <v>0</v>
      </c>
      <c r="S305" s="136">
        <v>0</v>
      </c>
      <c r="T305" s="137">
        <f t="shared" ref="T305:T310" si="123">S305*H305</f>
        <v>0</v>
      </c>
      <c r="AR305" s="138" t="s">
        <v>161</v>
      </c>
      <c r="AT305" s="138" t="s">
        <v>344</v>
      </c>
      <c r="AU305" s="138" t="s">
        <v>81</v>
      </c>
      <c r="AY305" s="15" t="s">
        <v>153</v>
      </c>
      <c r="BE305" s="139">
        <f t="shared" ref="BE305:BE310" si="124">IF(N305="základní",J305,0)</f>
        <v>1614.46</v>
      </c>
      <c r="BF305" s="139">
        <f t="shared" ref="BF305:BF310" si="125">IF(N305="snížená",J305,0)</f>
        <v>0</v>
      </c>
      <c r="BG305" s="139">
        <f t="shared" ref="BG305:BG310" si="126">IF(N305="zákl. přenesená",J305,0)</f>
        <v>0</v>
      </c>
      <c r="BH305" s="139">
        <f t="shared" ref="BH305:BH310" si="127">IF(N305="sníž. přenesená",J305,0)</f>
        <v>0</v>
      </c>
      <c r="BI305" s="139">
        <f t="shared" ref="BI305:BI310" si="128">IF(N305="nulová",J305,0)</f>
        <v>0</v>
      </c>
      <c r="BJ305" s="15" t="s">
        <v>79</v>
      </c>
      <c r="BK305" s="139">
        <f t="shared" ref="BK305:BK310" si="129">ROUND(I305*H305,2)</f>
        <v>1614.46</v>
      </c>
      <c r="BL305" s="15" t="s">
        <v>161</v>
      </c>
      <c r="BM305" s="138" t="s">
        <v>3858</v>
      </c>
    </row>
    <row r="306" spans="2:65" s="1" customFormat="1" ht="16.5" customHeight="1">
      <c r="B306" s="125"/>
      <c r="C306" s="140" t="s">
        <v>3859</v>
      </c>
      <c r="D306" s="140" t="s">
        <v>344</v>
      </c>
      <c r="E306" s="141" t="s">
        <v>3860</v>
      </c>
      <c r="F306" s="142" t="s">
        <v>3861</v>
      </c>
      <c r="G306" s="143" t="s">
        <v>3857</v>
      </c>
      <c r="H306" s="144">
        <v>3.6</v>
      </c>
      <c r="I306" s="145">
        <v>741.374865</v>
      </c>
      <c r="J306" s="146">
        <f t="shared" si="120"/>
        <v>2668.95</v>
      </c>
      <c r="K306" s="142" t="s">
        <v>3</v>
      </c>
      <c r="L306" s="30"/>
      <c r="M306" s="147" t="s">
        <v>3</v>
      </c>
      <c r="N306" s="148" t="s">
        <v>42</v>
      </c>
      <c r="P306" s="136">
        <f t="shared" si="121"/>
        <v>0</v>
      </c>
      <c r="Q306" s="136">
        <v>0</v>
      </c>
      <c r="R306" s="136">
        <f t="shared" si="122"/>
        <v>0</v>
      </c>
      <c r="S306" s="136">
        <v>0</v>
      </c>
      <c r="T306" s="137">
        <f t="shared" si="123"/>
        <v>0</v>
      </c>
      <c r="AR306" s="138" t="s">
        <v>161</v>
      </c>
      <c r="AT306" s="138" t="s">
        <v>344</v>
      </c>
      <c r="AU306" s="138" t="s">
        <v>81</v>
      </c>
      <c r="AY306" s="15" t="s">
        <v>153</v>
      </c>
      <c r="BE306" s="139">
        <f t="shared" si="124"/>
        <v>2668.95</v>
      </c>
      <c r="BF306" s="139">
        <f t="shared" si="125"/>
        <v>0</v>
      </c>
      <c r="BG306" s="139">
        <f t="shared" si="126"/>
        <v>0</v>
      </c>
      <c r="BH306" s="139">
        <f t="shared" si="127"/>
        <v>0</v>
      </c>
      <c r="BI306" s="139">
        <f t="shared" si="128"/>
        <v>0</v>
      </c>
      <c r="BJ306" s="15" t="s">
        <v>79</v>
      </c>
      <c r="BK306" s="139">
        <f t="shared" si="129"/>
        <v>2668.95</v>
      </c>
      <c r="BL306" s="15" t="s">
        <v>161</v>
      </c>
      <c r="BM306" s="138" t="s">
        <v>3862</v>
      </c>
    </row>
    <row r="307" spans="2:65" s="1" customFormat="1" ht="16.5" customHeight="1">
      <c r="B307" s="125"/>
      <c r="C307" s="140" t="s">
        <v>702</v>
      </c>
      <c r="D307" s="140" t="s">
        <v>344</v>
      </c>
      <c r="E307" s="141" t="s">
        <v>3863</v>
      </c>
      <c r="F307" s="142" t="s">
        <v>3864</v>
      </c>
      <c r="G307" s="143" t="s">
        <v>3857</v>
      </c>
      <c r="H307" s="144">
        <v>3.6</v>
      </c>
      <c r="I307" s="145">
        <v>571.68688499999996</v>
      </c>
      <c r="J307" s="146">
        <f t="shared" si="120"/>
        <v>2058.0700000000002</v>
      </c>
      <c r="K307" s="142" t="s">
        <v>3</v>
      </c>
      <c r="L307" s="30"/>
      <c r="M307" s="147" t="s">
        <v>3</v>
      </c>
      <c r="N307" s="148" t="s">
        <v>42</v>
      </c>
      <c r="P307" s="136">
        <f t="shared" si="121"/>
        <v>0</v>
      </c>
      <c r="Q307" s="136">
        <v>0</v>
      </c>
      <c r="R307" s="136">
        <f t="shared" si="122"/>
        <v>0</v>
      </c>
      <c r="S307" s="136">
        <v>0</v>
      </c>
      <c r="T307" s="137">
        <f t="shared" si="123"/>
        <v>0</v>
      </c>
      <c r="AR307" s="138" t="s">
        <v>161</v>
      </c>
      <c r="AT307" s="138" t="s">
        <v>344</v>
      </c>
      <c r="AU307" s="138" t="s">
        <v>81</v>
      </c>
      <c r="AY307" s="15" t="s">
        <v>153</v>
      </c>
      <c r="BE307" s="139">
        <f t="shared" si="124"/>
        <v>2058.0700000000002</v>
      </c>
      <c r="BF307" s="139">
        <f t="shared" si="125"/>
        <v>0</v>
      </c>
      <c r="BG307" s="139">
        <f t="shared" si="126"/>
        <v>0</v>
      </c>
      <c r="BH307" s="139">
        <f t="shared" si="127"/>
        <v>0</v>
      </c>
      <c r="BI307" s="139">
        <f t="shared" si="128"/>
        <v>0</v>
      </c>
      <c r="BJ307" s="15" t="s">
        <v>79</v>
      </c>
      <c r="BK307" s="139">
        <f t="shared" si="129"/>
        <v>2058.0700000000002</v>
      </c>
      <c r="BL307" s="15" t="s">
        <v>161</v>
      </c>
      <c r="BM307" s="138" t="s">
        <v>3865</v>
      </c>
    </row>
    <row r="308" spans="2:65" s="1" customFormat="1" ht="16.5" customHeight="1">
      <c r="B308" s="125"/>
      <c r="C308" s="140" t="s">
        <v>3866</v>
      </c>
      <c r="D308" s="140" t="s">
        <v>344</v>
      </c>
      <c r="E308" s="141" t="s">
        <v>3867</v>
      </c>
      <c r="F308" s="142" t="s">
        <v>3868</v>
      </c>
      <c r="G308" s="143" t="s">
        <v>3857</v>
      </c>
      <c r="H308" s="144">
        <v>3.6</v>
      </c>
      <c r="I308" s="145">
        <v>40.199890499999995</v>
      </c>
      <c r="J308" s="146">
        <f t="shared" si="120"/>
        <v>144.72</v>
      </c>
      <c r="K308" s="142" t="s">
        <v>3</v>
      </c>
      <c r="L308" s="30"/>
      <c r="M308" s="147" t="s">
        <v>3</v>
      </c>
      <c r="N308" s="148" t="s">
        <v>42</v>
      </c>
      <c r="P308" s="136">
        <f t="shared" si="121"/>
        <v>0</v>
      </c>
      <c r="Q308" s="136">
        <v>0</v>
      </c>
      <c r="R308" s="136">
        <f t="shared" si="122"/>
        <v>0</v>
      </c>
      <c r="S308" s="136">
        <v>0</v>
      </c>
      <c r="T308" s="137">
        <f t="shared" si="123"/>
        <v>0</v>
      </c>
      <c r="AR308" s="138" t="s">
        <v>161</v>
      </c>
      <c r="AT308" s="138" t="s">
        <v>344</v>
      </c>
      <c r="AU308" s="138" t="s">
        <v>81</v>
      </c>
      <c r="AY308" s="15" t="s">
        <v>153</v>
      </c>
      <c r="BE308" s="139">
        <f t="shared" si="124"/>
        <v>144.72</v>
      </c>
      <c r="BF308" s="139">
        <f t="shared" si="125"/>
        <v>0</v>
      </c>
      <c r="BG308" s="139">
        <f t="shared" si="126"/>
        <v>0</v>
      </c>
      <c r="BH308" s="139">
        <f t="shared" si="127"/>
        <v>0</v>
      </c>
      <c r="BI308" s="139">
        <f t="shared" si="128"/>
        <v>0</v>
      </c>
      <c r="BJ308" s="15" t="s">
        <v>79</v>
      </c>
      <c r="BK308" s="139">
        <f t="shared" si="129"/>
        <v>144.72</v>
      </c>
      <c r="BL308" s="15" t="s">
        <v>161</v>
      </c>
      <c r="BM308" s="138" t="s">
        <v>3869</v>
      </c>
    </row>
    <row r="309" spans="2:65" s="1" customFormat="1" ht="16.5" customHeight="1">
      <c r="B309" s="125"/>
      <c r="C309" s="140" t="s">
        <v>705</v>
      </c>
      <c r="D309" s="140" t="s">
        <v>344</v>
      </c>
      <c r="E309" s="141" t="s">
        <v>3870</v>
      </c>
      <c r="F309" s="142" t="s">
        <v>3871</v>
      </c>
      <c r="G309" s="143" t="s">
        <v>3857</v>
      </c>
      <c r="H309" s="144">
        <v>3.6</v>
      </c>
      <c r="I309" s="145">
        <v>23.837121</v>
      </c>
      <c r="J309" s="146">
        <f t="shared" si="120"/>
        <v>85.81</v>
      </c>
      <c r="K309" s="142" t="s">
        <v>3</v>
      </c>
      <c r="L309" s="30"/>
      <c r="M309" s="147" t="s">
        <v>3</v>
      </c>
      <c r="N309" s="148" t="s">
        <v>42</v>
      </c>
      <c r="P309" s="136">
        <f t="shared" si="121"/>
        <v>0</v>
      </c>
      <c r="Q309" s="136">
        <v>0</v>
      </c>
      <c r="R309" s="136">
        <f t="shared" si="122"/>
        <v>0</v>
      </c>
      <c r="S309" s="136">
        <v>0</v>
      </c>
      <c r="T309" s="137">
        <f t="shared" si="123"/>
        <v>0</v>
      </c>
      <c r="AR309" s="138" t="s">
        <v>161</v>
      </c>
      <c r="AT309" s="138" t="s">
        <v>344</v>
      </c>
      <c r="AU309" s="138" t="s">
        <v>81</v>
      </c>
      <c r="AY309" s="15" t="s">
        <v>153</v>
      </c>
      <c r="BE309" s="139">
        <f t="shared" si="124"/>
        <v>85.81</v>
      </c>
      <c r="BF309" s="139">
        <f t="shared" si="125"/>
        <v>0</v>
      </c>
      <c r="BG309" s="139">
        <f t="shared" si="126"/>
        <v>0</v>
      </c>
      <c r="BH309" s="139">
        <f t="shared" si="127"/>
        <v>0</v>
      </c>
      <c r="BI309" s="139">
        <f t="shared" si="128"/>
        <v>0</v>
      </c>
      <c r="BJ309" s="15" t="s">
        <v>79</v>
      </c>
      <c r="BK309" s="139">
        <f t="shared" si="129"/>
        <v>85.81</v>
      </c>
      <c r="BL309" s="15" t="s">
        <v>161</v>
      </c>
      <c r="BM309" s="138" t="s">
        <v>3872</v>
      </c>
    </row>
    <row r="310" spans="2:65" s="1" customFormat="1" ht="21.75" customHeight="1">
      <c r="B310" s="125"/>
      <c r="C310" s="140" t="s">
        <v>3873</v>
      </c>
      <c r="D310" s="140" t="s">
        <v>344</v>
      </c>
      <c r="E310" s="141" t="s">
        <v>3874</v>
      </c>
      <c r="F310" s="142" t="s">
        <v>3875</v>
      </c>
      <c r="G310" s="143" t="s">
        <v>3857</v>
      </c>
      <c r="H310" s="144">
        <v>3.6</v>
      </c>
      <c r="I310" s="145">
        <v>563.60650499999997</v>
      </c>
      <c r="J310" s="146">
        <f t="shared" si="120"/>
        <v>2028.98</v>
      </c>
      <c r="K310" s="142" t="s">
        <v>3</v>
      </c>
      <c r="L310" s="30"/>
      <c r="M310" s="149" t="s">
        <v>3</v>
      </c>
      <c r="N310" s="150" t="s">
        <v>42</v>
      </c>
      <c r="O310" s="151"/>
      <c r="P310" s="152">
        <f t="shared" si="121"/>
        <v>0</v>
      </c>
      <c r="Q310" s="152">
        <v>0</v>
      </c>
      <c r="R310" s="152">
        <f t="shared" si="122"/>
        <v>0</v>
      </c>
      <c r="S310" s="152">
        <v>0</v>
      </c>
      <c r="T310" s="153">
        <f t="shared" si="123"/>
        <v>0</v>
      </c>
      <c r="AR310" s="138" t="s">
        <v>161</v>
      </c>
      <c r="AT310" s="138" t="s">
        <v>344</v>
      </c>
      <c r="AU310" s="138" t="s">
        <v>81</v>
      </c>
      <c r="AY310" s="15" t="s">
        <v>153</v>
      </c>
      <c r="BE310" s="139">
        <f t="shared" si="124"/>
        <v>2028.98</v>
      </c>
      <c r="BF310" s="139">
        <f t="shared" si="125"/>
        <v>0</v>
      </c>
      <c r="BG310" s="139">
        <f t="shared" si="126"/>
        <v>0</v>
      </c>
      <c r="BH310" s="139">
        <f t="shared" si="127"/>
        <v>0</v>
      </c>
      <c r="BI310" s="139">
        <f t="shared" si="128"/>
        <v>0</v>
      </c>
      <c r="BJ310" s="15" t="s">
        <v>79</v>
      </c>
      <c r="BK310" s="139">
        <f t="shared" si="129"/>
        <v>2028.98</v>
      </c>
      <c r="BL310" s="15" t="s">
        <v>161</v>
      </c>
      <c r="BM310" s="138" t="s">
        <v>3876</v>
      </c>
    </row>
    <row r="311" spans="2:65" s="1" customFormat="1" ht="6.95" customHeight="1">
      <c r="B311" s="39"/>
      <c r="C311" s="40"/>
      <c r="D311" s="40"/>
      <c r="E311" s="40"/>
      <c r="F311" s="40"/>
      <c r="G311" s="40"/>
      <c r="H311" s="40"/>
      <c r="I311" s="40"/>
      <c r="J311" s="40"/>
      <c r="K311" s="40"/>
      <c r="L311" s="30"/>
    </row>
  </sheetData>
  <autoFilter ref="C95:K310" xr:uid="{00000000-0009-0000-0000-00000F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296" r:id="rId1" xr:uid="{00000000-0004-0000-0F00-000000000000}"/>
    <hyperlink ref="F298" r:id="rId2" xr:uid="{00000000-0004-0000-0F00-000001000000}"/>
    <hyperlink ref="F300" r:id="rId3" xr:uid="{00000000-0004-0000-0F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66" customWidth="1"/>
    <col min="2" max="2" width="1.6640625" style="166" customWidth="1"/>
    <col min="3" max="4" width="5" style="166" customWidth="1"/>
    <col min="5" max="5" width="11.6640625" style="166" customWidth="1"/>
    <col min="6" max="6" width="9.1640625" style="166" customWidth="1"/>
    <col min="7" max="7" width="5" style="166" customWidth="1"/>
    <col min="8" max="8" width="77.83203125" style="166" customWidth="1"/>
    <col min="9" max="10" width="20" style="166" customWidth="1"/>
    <col min="11" max="11" width="1.6640625" style="166" customWidth="1"/>
  </cols>
  <sheetData>
    <row r="1" spans="2:11" customFormat="1" ht="37.5" customHeight="1"/>
    <row r="2" spans="2:11" customFormat="1" ht="7.5" customHeight="1">
      <c r="B2" s="167"/>
      <c r="C2" s="168"/>
      <c r="D2" s="168"/>
      <c r="E2" s="168"/>
      <c r="F2" s="168"/>
      <c r="G2" s="168"/>
      <c r="H2" s="168"/>
      <c r="I2" s="168"/>
      <c r="J2" s="168"/>
      <c r="K2" s="169"/>
    </row>
    <row r="3" spans="2:11" s="13" customFormat="1" ht="45" customHeight="1">
      <c r="B3" s="170"/>
      <c r="C3" s="296" t="s">
        <v>3877</v>
      </c>
      <c r="D3" s="296"/>
      <c r="E3" s="296"/>
      <c r="F3" s="296"/>
      <c r="G3" s="296"/>
      <c r="H3" s="296"/>
      <c r="I3" s="296"/>
      <c r="J3" s="296"/>
      <c r="K3" s="171"/>
    </row>
    <row r="4" spans="2:11" customFormat="1" ht="25.5" customHeight="1">
      <c r="B4" s="172"/>
      <c r="C4" s="301" t="s">
        <v>3878</v>
      </c>
      <c r="D4" s="301"/>
      <c r="E4" s="301"/>
      <c r="F4" s="301"/>
      <c r="G4" s="301"/>
      <c r="H4" s="301"/>
      <c r="I4" s="301"/>
      <c r="J4" s="301"/>
      <c r="K4" s="173"/>
    </row>
    <row r="5" spans="2:11" customFormat="1" ht="5.25" customHeight="1">
      <c r="B5" s="172"/>
      <c r="C5" s="174"/>
      <c r="D5" s="174"/>
      <c r="E5" s="174"/>
      <c r="F5" s="174"/>
      <c r="G5" s="174"/>
      <c r="H5" s="174"/>
      <c r="I5" s="174"/>
      <c r="J5" s="174"/>
      <c r="K5" s="173"/>
    </row>
    <row r="6" spans="2:11" customFormat="1" ht="15" customHeight="1">
      <c r="B6" s="172"/>
      <c r="C6" s="300" t="s">
        <v>3879</v>
      </c>
      <c r="D6" s="300"/>
      <c r="E6" s="300"/>
      <c r="F6" s="300"/>
      <c r="G6" s="300"/>
      <c r="H6" s="300"/>
      <c r="I6" s="300"/>
      <c r="J6" s="300"/>
      <c r="K6" s="173"/>
    </row>
    <row r="7" spans="2:11" customFormat="1" ht="15" customHeight="1">
      <c r="B7" s="176"/>
      <c r="C7" s="300" t="s">
        <v>3880</v>
      </c>
      <c r="D7" s="300"/>
      <c r="E7" s="300"/>
      <c r="F7" s="300"/>
      <c r="G7" s="300"/>
      <c r="H7" s="300"/>
      <c r="I7" s="300"/>
      <c r="J7" s="300"/>
      <c r="K7" s="173"/>
    </row>
    <row r="8" spans="2:11" customFormat="1" ht="12.75" customHeight="1">
      <c r="B8" s="176"/>
      <c r="C8" s="175"/>
      <c r="D8" s="175"/>
      <c r="E8" s="175"/>
      <c r="F8" s="175"/>
      <c r="G8" s="175"/>
      <c r="H8" s="175"/>
      <c r="I8" s="175"/>
      <c r="J8" s="175"/>
      <c r="K8" s="173"/>
    </row>
    <row r="9" spans="2:11" customFormat="1" ht="15" customHeight="1">
      <c r="B9" s="176"/>
      <c r="C9" s="300" t="s">
        <v>3881</v>
      </c>
      <c r="D9" s="300"/>
      <c r="E9" s="300"/>
      <c r="F9" s="300"/>
      <c r="G9" s="300"/>
      <c r="H9" s="300"/>
      <c r="I9" s="300"/>
      <c r="J9" s="300"/>
      <c r="K9" s="173"/>
    </row>
    <row r="10" spans="2:11" customFormat="1" ht="15" customHeight="1">
      <c r="B10" s="176"/>
      <c r="C10" s="175"/>
      <c r="D10" s="300" t="s">
        <v>3882</v>
      </c>
      <c r="E10" s="300"/>
      <c r="F10" s="300"/>
      <c r="G10" s="300"/>
      <c r="H10" s="300"/>
      <c r="I10" s="300"/>
      <c r="J10" s="300"/>
      <c r="K10" s="173"/>
    </row>
    <row r="11" spans="2:11" customFormat="1" ht="15" customHeight="1">
      <c r="B11" s="176"/>
      <c r="C11" s="177"/>
      <c r="D11" s="300" t="s">
        <v>3883</v>
      </c>
      <c r="E11" s="300"/>
      <c r="F11" s="300"/>
      <c r="G11" s="300"/>
      <c r="H11" s="300"/>
      <c r="I11" s="300"/>
      <c r="J11" s="300"/>
      <c r="K11" s="173"/>
    </row>
    <row r="12" spans="2:11" customFormat="1" ht="15" customHeight="1">
      <c r="B12" s="176"/>
      <c r="C12" s="177"/>
      <c r="D12" s="175"/>
      <c r="E12" s="175"/>
      <c r="F12" s="175"/>
      <c r="G12" s="175"/>
      <c r="H12" s="175"/>
      <c r="I12" s="175"/>
      <c r="J12" s="175"/>
      <c r="K12" s="173"/>
    </row>
    <row r="13" spans="2:11" customFormat="1" ht="15" customHeight="1">
      <c r="B13" s="176"/>
      <c r="C13" s="177"/>
      <c r="D13" s="178" t="s">
        <v>3884</v>
      </c>
      <c r="E13" s="175"/>
      <c r="F13" s="175"/>
      <c r="G13" s="175"/>
      <c r="H13" s="175"/>
      <c r="I13" s="175"/>
      <c r="J13" s="175"/>
      <c r="K13" s="173"/>
    </row>
    <row r="14" spans="2:11" customFormat="1" ht="12.75" customHeight="1">
      <c r="B14" s="176"/>
      <c r="C14" s="177"/>
      <c r="D14" s="177"/>
      <c r="E14" s="177"/>
      <c r="F14" s="177"/>
      <c r="G14" s="177"/>
      <c r="H14" s="177"/>
      <c r="I14" s="177"/>
      <c r="J14" s="177"/>
      <c r="K14" s="173"/>
    </row>
    <row r="15" spans="2:11" customFormat="1" ht="15" customHeight="1">
      <c r="B15" s="176"/>
      <c r="C15" s="177"/>
      <c r="D15" s="300" t="s">
        <v>3885</v>
      </c>
      <c r="E15" s="300"/>
      <c r="F15" s="300"/>
      <c r="G15" s="300"/>
      <c r="H15" s="300"/>
      <c r="I15" s="300"/>
      <c r="J15" s="300"/>
      <c r="K15" s="173"/>
    </row>
    <row r="16" spans="2:11" customFormat="1" ht="15" customHeight="1">
      <c r="B16" s="176"/>
      <c r="C16" s="177"/>
      <c r="D16" s="300" t="s">
        <v>3886</v>
      </c>
      <c r="E16" s="300"/>
      <c r="F16" s="300"/>
      <c r="G16" s="300"/>
      <c r="H16" s="300"/>
      <c r="I16" s="300"/>
      <c r="J16" s="300"/>
      <c r="K16" s="173"/>
    </row>
    <row r="17" spans="2:11" customFormat="1" ht="15" customHeight="1">
      <c r="B17" s="176"/>
      <c r="C17" s="177"/>
      <c r="D17" s="300" t="s">
        <v>3887</v>
      </c>
      <c r="E17" s="300"/>
      <c r="F17" s="300"/>
      <c r="G17" s="300"/>
      <c r="H17" s="300"/>
      <c r="I17" s="300"/>
      <c r="J17" s="300"/>
      <c r="K17" s="173"/>
    </row>
    <row r="18" spans="2:11" customFormat="1" ht="15" customHeight="1">
      <c r="B18" s="176"/>
      <c r="C18" s="177"/>
      <c r="D18" s="177"/>
      <c r="E18" s="179" t="s">
        <v>78</v>
      </c>
      <c r="F18" s="300" t="s">
        <v>3888</v>
      </c>
      <c r="G18" s="300"/>
      <c r="H18" s="300"/>
      <c r="I18" s="300"/>
      <c r="J18" s="300"/>
      <c r="K18" s="173"/>
    </row>
    <row r="19" spans="2:11" customFormat="1" ht="15" customHeight="1">
      <c r="B19" s="176"/>
      <c r="C19" s="177"/>
      <c r="D19" s="177"/>
      <c r="E19" s="179" t="s">
        <v>3889</v>
      </c>
      <c r="F19" s="300" t="s">
        <v>3890</v>
      </c>
      <c r="G19" s="300"/>
      <c r="H19" s="300"/>
      <c r="I19" s="300"/>
      <c r="J19" s="300"/>
      <c r="K19" s="173"/>
    </row>
    <row r="20" spans="2:11" customFormat="1" ht="15" customHeight="1">
      <c r="B20" s="176"/>
      <c r="C20" s="177"/>
      <c r="D20" s="177"/>
      <c r="E20" s="179" t="s">
        <v>3891</v>
      </c>
      <c r="F20" s="300" t="s">
        <v>3892</v>
      </c>
      <c r="G20" s="300"/>
      <c r="H20" s="300"/>
      <c r="I20" s="300"/>
      <c r="J20" s="300"/>
      <c r="K20" s="173"/>
    </row>
    <row r="21" spans="2:11" customFormat="1" ht="15" customHeight="1">
      <c r="B21" s="176"/>
      <c r="C21" s="177"/>
      <c r="D21" s="177"/>
      <c r="E21" s="179" t="s">
        <v>3893</v>
      </c>
      <c r="F21" s="300" t="s">
        <v>3894</v>
      </c>
      <c r="G21" s="300"/>
      <c r="H21" s="300"/>
      <c r="I21" s="300"/>
      <c r="J21" s="300"/>
      <c r="K21" s="173"/>
    </row>
    <row r="22" spans="2:11" customFormat="1" ht="15" customHeight="1">
      <c r="B22" s="176"/>
      <c r="C22" s="177"/>
      <c r="D22" s="177"/>
      <c r="E22" s="179" t="s">
        <v>3895</v>
      </c>
      <c r="F22" s="300" t="s">
        <v>3896</v>
      </c>
      <c r="G22" s="300"/>
      <c r="H22" s="300"/>
      <c r="I22" s="300"/>
      <c r="J22" s="300"/>
      <c r="K22" s="173"/>
    </row>
    <row r="23" spans="2:11" customFormat="1" ht="15" customHeight="1">
      <c r="B23" s="176"/>
      <c r="C23" s="177"/>
      <c r="D23" s="177"/>
      <c r="E23" s="179" t="s">
        <v>3897</v>
      </c>
      <c r="F23" s="300" t="s">
        <v>3898</v>
      </c>
      <c r="G23" s="300"/>
      <c r="H23" s="300"/>
      <c r="I23" s="300"/>
      <c r="J23" s="300"/>
      <c r="K23" s="173"/>
    </row>
    <row r="24" spans="2:11" customFormat="1" ht="12.75" customHeight="1">
      <c r="B24" s="176"/>
      <c r="C24" s="177"/>
      <c r="D24" s="177"/>
      <c r="E24" s="177"/>
      <c r="F24" s="177"/>
      <c r="G24" s="177"/>
      <c r="H24" s="177"/>
      <c r="I24" s="177"/>
      <c r="J24" s="177"/>
      <c r="K24" s="173"/>
    </row>
    <row r="25" spans="2:11" customFormat="1" ht="15" customHeight="1">
      <c r="B25" s="176"/>
      <c r="C25" s="300" t="s">
        <v>3899</v>
      </c>
      <c r="D25" s="300"/>
      <c r="E25" s="300"/>
      <c r="F25" s="300"/>
      <c r="G25" s="300"/>
      <c r="H25" s="300"/>
      <c r="I25" s="300"/>
      <c r="J25" s="300"/>
      <c r="K25" s="173"/>
    </row>
    <row r="26" spans="2:11" customFormat="1" ht="15" customHeight="1">
      <c r="B26" s="176"/>
      <c r="C26" s="300" t="s">
        <v>3900</v>
      </c>
      <c r="D26" s="300"/>
      <c r="E26" s="300"/>
      <c r="F26" s="300"/>
      <c r="G26" s="300"/>
      <c r="H26" s="300"/>
      <c r="I26" s="300"/>
      <c r="J26" s="300"/>
      <c r="K26" s="173"/>
    </row>
    <row r="27" spans="2:11" customFormat="1" ht="15" customHeight="1">
      <c r="B27" s="176"/>
      <c r="C27" s="175"/>
      <c r="D27" s="300" t="s">
        <v>3901</v>
      </c>
      <c r="E27" s="300"/>
      <c r="F27" s="300"/>
      <c r="G27" s="300"/>
      <c r="H27" s="300"/>
      <c r="I27" s="300"/>
      <c r="J27" s="300"/>
      <c r="K27" s="173"/>
    </row>
    <row r="28" spans="2:11" customFormat="1" ht="15" customHeight="1">
      <c r="B28" s="176"/>
      <c r="C28" s="177"/>
      <c r="D28" s="300" t="s">
        <v>3902</v>
      </c>
      <c r="E28" s="300"/>
      <c r="F28" s="300"/>
      <c r="G28" s="300"/>
      <c r="H28" s="300"/>
      <c r="I28" s="300"/>
      <c r="J28" s="300"/>
      <c r="K28" s="173"/>
    </row>
    <row r="29" spans="2:11" customFormat="1" ht="12.75" customHeight="1">
      <c r="B29" s="176"/>
      <c r="C29" s="177"/>
      <c r="D29" s="177"/>
      <c r="E29" s="177"/>
      <c r="F29" s="177"/>
      <c r="G29" s="177"/>
      <c r="H29" s="177"/>
      <c r="I29" s="177"/>
      <c r="J29" s="177"/>
      <c r="K29" s="173"/>
    </row>
    <row r="30" spans="2:11" customFormat="1" ht="15" customHeight="1">
      <c r="B30" s="176"/>
      <c r="C30" s="177"/>
      <c r="D30" s="300" t="s">
        <v>3903</v>
      </c>
      <c r="E30" s="300"/>
      <c r="F30" s="300"/>
      <c r="G30" s="300"/>
      <c r="H30" s="300"/>
      <c r="I30" s="300"/>
      <c r="J30" s="300"/>
      <c r="K30" s="173"/>
    </row>
    <row r="31" spans="2:11" customFormat="1" ht="15" customHeight="1">
      <c r="B31" s="176"/>
      <c r="C31" s="177"/>
      <c r="D31" s="300" t="s">
        <v>3904</v>
      </c>
      <c r="E31" s="300"/>
      <c r="F31" s="300"/>
      <c r="G31" s="300"/>
      <c r="H31" s="300"/>
      <c r="I31" s="300"/>
      <c r="J31" s="300"/>
      <c r="K31" s="173"/>
    </row>
    <row r="32" spans="2:11" customFormat="1" ht="12.75" customHeight="1">
      <c r="B32" s="176"/>
      <c r="C32" s="177"/>
      <c r="D32" s="177"/>
      <c r="E32" s="177"/>
      <c r="F32" s="177"/>
      <c r="G32" s="177"/>
      <c r="H32" s="177"/>
      <c r="I32" s="177"/>
      <c r="J32" s="177"/>
      <c r="K32" s="173"/>
    </row>
    <row r="33" spans="2:11" customFormat="1" ht="15" customHeight="1">
      <c r="B33" s="176"/>
      <c r="C33" s="177"/>
      <c r="D33" s="300" t="s">
        <v>3905</v>
      </c>
      <c r="E33" s="300"/>
      <c r="F33" s="300"/>
      <c r="G33" s="300"/>
      <c r="H33" s="300"/>
      <c r="I33" s="300"/>
      <c r="J33" s="300"/>
      <c r="K33" s="173"/>
    </row>
    <row r="34" spans="2:11" customFormat="1" ht="15" customHeight="1">
      <c r="B34" s="176"/>
      <c r="C34" s="177"/>
      <c r="D34" s="300" t="s">
        <v>3906</v>
      </c>
      <c r="E34" s="300"/>
      <c r="F34" s="300"/>
      <c r="G34" s="300"/>
      <c r="H34" s="300"/>
      <c r="I34" s="300"/>
      <c r="J34" s="300"/>
      <c r="K34" s="173"/>
    </row>
    <row r="35" spans="2:11" customFormat="1" ht="15" customHeight="1">
      <c r="B35" s="176"/>
      <c r="C35" s="177"/>
      <c r="D35" s="300" t="s">
        <v>3907</v>
      </c>
      <c r="E35" s="300"/>
      <c r="F35" s="300"/>
      <c r="G35" s="300"/>
      <c r="H35" s="300"/>
      <c r="I35" s="300"/>
      <c r="J35" s="300"/>
      <c r="K35" s="173"/>
    </row>
    <row r="36" spans="2:11" customFormat="1" ht="15" customHeight="1">
      <c r="B36" s="176"/>
      <c r="C36" s="177"/>
      <c r="D36" s="175"/>
      <c r="E36" s="178" t="s">
        <v>140</v>
      </c>
      <c r="F36" s="175"/>
      <c r="G36" s="300" t="s">
        <v>3908</v>
      </c>
      <c r="H36" s="300"/>
      <c r="I36" s="300"/>
      <c r="J36" s="300"/>
      <c r="K36" s="173"/>
    </row>
    <row r="37" spans="2:11" customFormat="1" ht="30.75" customHeight="1">
      <c r="B37" s="176"/>
      <c r="C37" s="177"/>
      <c r="D37" s="175"/>
      <c r="E37" s="178" t="s">
        <v>3909</v>
      </c>
      <c r="F37" s="175"/>
      <c r="G37" s="300" t="s">
        <v>3910</v>
      </c>
      <c r="H37" s="300"/>
      <c r="I37" s="300"/>
      <c r="J37" s="300"/>
      <c r="K37" s="173"/>
    </row>
    <row r="38" spans="2:11" customFormat="1" ht="15" customHeight="1">
      <c r="B38" s="176"/>
      <c r="C38" s="177"/>
      <c r="D38" s="175"/>
      <c r="E38" s="178" t="s">
        <v>52</v>
      </c>
      <c r="F38" s="175"/>
      <c r="G38" s="300" t="s">
        <v>3911</v>
      </c>
      <c r="H38" s="300"/>
      <c r="I38" s="300"/>
      <c r="J38" s="300"/>
      <c r="K38" s="173"/>
    </row>
    <row r="39" spans="2:11" customFormat="1" ht="15" customHeight="1">
      <c r="B39" s="176"/>
      <c r="C39" s="177"/>
      <c r="D39" s="175"/>
      <c r="E39" s="178" t="s">
        <v>53</v>
      </c>
      <c r="F39" s="175"/>
      <c r="G39" s="300" t="s">
        <v>3912</v>
      </c>
      <c r="H39" s="300"/>
      <c r="I39" s="300"/>
      <c r="J39" s="300"/>
      <c r="K39" s="173"/>
    </row>
    <row r="40" spans="2:11" customFormat="1" ht="15" customHeight="1">
      <c r="B40" s="176"/>
      <c r="C40" s="177"/>
      <c r="D40" s="175"/>
      <c r="E40" s="178" t="s">
        <v>141</v>
      </c>
      <c r="F40" s="175"/>
      <c r="G40" s="300" t="s">
        <v>3913</v>
      </c>
      <c r="H40" s="300"/>
      <c r="I40" s="300"/>
      <c r="J40" s="300"/>
      <c r="K40" s="173"/>
    </row>
    <row r="41" spans="2:11" customFormat="1" ht="15" customHeight="1">
      <c r="B41" s="176"/>
      <c r="C41" s="177"/>
      <c r="D41" s="175"/>
      <c r="E41" s="178" t="s">
        <v>142</v>
      </c>
      <c r="F41" s="175"/>
      <c r="G41" s="300" t="s">
        <v>3914</v>
      </c>
      <c r="H41" s="300"/>
      <c r="I41" s="300"/>
      <c r="J41" s="300"/>
      <c r="K41" s="173"/>
    </row>
    <row r="42" spans="2:11" customFormat="1" ht="15" customHeight="1">
      <c r="B42" s="176"/>
      <c r="C42" s="177"/>
      <c r="D42" s="175"/>
      <c r="E42" s="178" t="s">
        <v>3915</v>
      </c>
      <c r="F42" s="175"/>
      <c r="G42" s="300" t="s">
        <v>3916</v>
      </c>
      <c r="H42" s="300"/>
      <c r="I42" s="300"/>
      <c r="J42" s="300"/>
      <c r="K42" s="173"/>
    </row>
    <row r="43" spans="2:11" customFormat="1" ht="15" customHeight="1">
      <c r="B43" s="176"/>
      <c r="C43" s="177"/>
      <c r="D43" s="175"/>
      <c r="E43" s="178"/>
      <c r="F43" s="175"/>
      <c r="G43" s="300" t="s">
        <v>3917</v>
      </c>
      <c r="H43" s="300"/>
      <c r="I43" s="300"/>
      <c r="J43" s="300"/>
      <c r="K43" s="173"/>
    </row>
    <row r="44" spans="2:11" customFormat="1" ht="15" customHeight="1">
      <c r="B44" s="176"/>
      <c r="C44" s="177"/>
      <c r="D44" s="175"/>
      <c r="E44" s="178" t="s">
        <v>3918</v>
      </c>
      <c r="F44" s="175"/>
      <c r="G44" s="300" t="s">
        <v>3919</v>
      </c>
      <c r="H44" s="300"/>
      <c r="I44" s="300"/>
      <c r="J44" s="300"/>
      <c r="K44" s="173"/>
    </row>
    <row r="45" spans="2:11" customFormat="1" ht="15" customHeight="1">
      <c r="B45" s="176"/>
      <c r="C45" s="177"/>
      <c r="D45" s="175"/>
      <c r="E45" s="178" t="s">
        <v>144</v>
      </c>
      <c r="F45" s="175"/>
      <c r="G45" s="300" t="s">
        <v>3920</v>
      </c>
      <c r="H45" s="300"/>
      <c r="I45" s="300"/>
      <c r="J45" s="300"/>
      <c r="K45" s="173"/>
    </row>
    <row r="46" spans="2:11" customFormat="1" ht="12.75" customHeight="1">
      <c r="B46" s="176"/>
      <c r="C46" s="177"/>
      <c r="D46" s="175"/>
      <c r="E46" s="175"/>
      <c r="F46" s="175"/>
      <c r="G46" s="175"/>
      <c r="H46" s="175"/>
      <c r="I46" s="175"/>
      <c r="J46" s="175"/>
      <c r="K46" s="173"/>
    </row>
    <row r="47" spans="2:11" customFormat="1" ht="15" customHeight="1">
      <c r="B47" s="176"/>
      <c r="C47" s="177"/>
      <c r="D47" s="300" t="s">
        <v>3921</v>
      </c>
      <c r="E47" s="300"/>
      <c r="F47" s="300"/>
      <c r="G47" s="300"/>
      <c r="H47" s="300"/>
      <c r="I47" s="300"/>
      <c r="J47" s="300"/>
      <c r="K47" s="173"/>
    </row>
    <row r="48" spans="2:11" customFormat="1" ht="15" customHeight="1">
      <c r="B48" s="176"/>
      <c r="C48" s="177"/>
      <c r="D48" s="177"/>
      <c r="E48" s="300" t="s">
        <v>3922</v>
      </c>
      <c r="F48" s="300"/>
      <c r="G48" s="300"/>
      <c r="H48" s="300"/>
      <c r="I48" s="300"/>
      <c r="J48" s="300"/>
      <c r="K48" s="173"/>
    </row>
    <row r="49" spans="2:11" customFormat="1" ht="15" customHeight="1">
      <c r="B49" s="176"/>
      <c r="C49" s="177"/>
      <c r="D49" s="177"/>
      <c r="E49" s="300" t="s">
        <v>3923</v>
      </c>
      <c r="F49" s="300"/>
      <c r="G49" s="300"/>
      <c r="H49" s="300"/>
      <c r="I49" s="300"/>
      <c r="J49" s="300"/>
      <c r="K49" s="173"/>
    </row>
    <row r="50" spans="2:11" customFormat="1" ht="15" customHeight="1">
      <c r="B50" s="176"/>
      <c r="C50" s="177"/>
      <c r="D50" s="177"/>
      <c r="E50" s="300" t="s">
        <v>3924</v>
      </c>
      <c r="F50" s="300"/>
      <c r="G50" s="300"/>
      <c r="H50" s="300"/>
      <c r="I50" s="300"/>
      <c r="J50" s="300"/>
      <c r="K50" s="173"/>
    </row>
    <row r="51" spans="2:11" customFormat="1" ht="15" customHeight="1">
      <c r="B51" s="176"/>
      <c r="C51" s="177"/>
      <c r="D51" s="300" t="s">
        <v>3925</v>
      </c>
      <c r="E51" s="300"/>
      <c r="F51" s="300"/>
      <c r="G51" s="300"/>
      <c r="H51" s="300"/>
      <c r="I51" s="300"/>
      <c r="J51" s="300"/>
      <c r="K51" s="173"/>
    </row>
    <row r="52" spans="2:11" customFormat="1" ht="25.5" customHeight="1">
      <c r="B52" s="172"/>
      <c r="C52" s="301" t="s">
        <v>3926</v>
      </c>
      <c r="D52" s="301"/>
      <c r="E52" s="301"/>
      <c r="F52" s="301"/>
      <c r="G52" s="301"/>
      <c r="H52" s="301"/>
      <c r="I52" s="301"/>
      <c r="J52" s="301"/>
      <c r="K52" s="173"/>
    </row>
    <row r="53" spans="2:11" customFormat="1" ht="5.25" customHeight="1">
      <c r="B53" s="172"/>
      <c r="C53" s="174"/>
      <c r="D53" s="174"/>
      <c r="E53" s="174"/>
      <c r="F53" s="174"/>
      <c r="G53" s="174"/>
      <c r="H53" s="174"/>
      <c r="I53" s="174"/>
      <c r="J53" s="174"/>
      <c r="K53" s="173"/>
    </row>
    <row r="54" spans="2:11" customFormat="1" ht="15" customHeight="1">
      <c r="B54" s="172"/>
      <c r="C54" s="300" t="s">
        <v>3927</v>
      </c>
      <c r="D54" s="300"/>
      <c r="E54" s="300"/>
      <c r="F54" s="300"/>
      <c r="G54" s="300"/>
      <c r="H54" s="300"/>
      <c r="I54" s="300"/>
      <c r="J54" s="300"/>
      <c r="K54" s="173"/>
    </row>
    <row r="55" spans="2:11" customFormat="1" ht="15" customHeight="1">
      <c r="B55" s="172"/>
      <c r="C55" s="300" t="s">
        <v>3928</v>
      </c>
      <c r="D55" s="300"/>
      <c r="E55" s="300"/>
      <c r="F55" s="300"/>
      <c r="G55" s="300"/>
      <c r="H55" s="300"/>
      <c r="I55" s="300"/>
      <c r="J55" s="300"/>
      <c r="K55" s="173"/>
    </row>
    <row r="56" spans="2:11" customFormat="1" ht="12.75" customHeight="1">
      <c r="B56" s="172"/>
      <c r="C56" s="175"/>
      <c r="D56" s="175"/>
      <c r="E56" s="175"/>
      <c r="F56" s="175"/>
      <c r="G56" s="175"/>
      <c r="H56" s="175"/>
      <c r="I56" s="175"/>
      <c r="J56" s="175"/>
      <c r="K56" s="173"/>
    </row>
    <row r="57" spans="2:11" customFormat="1" ht="15" customHeight="1">
      <c r="B57" s="172"/>
      <c r="C57" s="300" t="s">
        <v>3929</v>
      </c>
      <c r="D57" s="300"/>
      <c r="E57" s="300"/>
      <c r="F57" s="300"/>
      <c r="G57" s="300"/>
      <c r="H57" s="300"/>
      <c r="I57" s="300"/>
      <c r="J57" s="300"/>
      <c r="K57" s="173"/>
    </row>
    <row r="58" spans="2:11" customFormat="1" ht="15" customHeight="1">
      <c r="B58" s="172"/>
      <c r="C58" s="177"/>
      <c r="D58" s="300" t="s">
        <v>3930</v>
      </c>
      <c r="E58" s="300"/>
      <c r="F58" s="300"/>
      <c r="G58" s="300"/>
      <c r="H58" s="300"/>
      <c r="I58" s="300"/>
      <c r="J58" s="300"/>
      <c r="K58" s="173"/>
    </row>
    <row r="59" spans="2:11" customFormat="1" ht="15" customHeight="1">
      <c r="B59" s="172"/>
      <c r="C59" s="177"/>
      <c r="D59" s="300" t="s">
        <v>3931</v>
      </c>
      <c r="E59" s="300"/>
      <c r="F59" s="300"/>
      <c r="G59" s="300"/>
      <c r="H59" s="300"/>
      <c r="I59" s="300"/>
      <c r="J59" s="300"/>
      <c r="K59" s="173"/>
    </row>
    <row r="60" spans="2:11" customFormat="1" ht="15" customHeight="1">
      <c r="B60" s="172"/>
      <c r="C60" s="177"/>
      <c r="D60" s="300" t="s">
        <v>3932</v>
      </c>
      <c r="E60" s="300"/>
      <c r="F60" s="300"/>
      <c r="G60" s="300"/>
      <c r="H60" s="300"/>
      <c r="I60" s="300"/>
      <c r="J60" s="300"/>
      <c r="K60" s="173"/>
    </row>
    <row r="61" spans="2:11" customFormat="1" ht="15" customHeight="1">
      <c r="B61" s="172"/>
      <c r="C61" s="177"/>
      <c r="D61" s="300" t="s">
        <v>3933</v>
      </c>
      <c r="E61" s="300"/>
      <c r="F61" s="300"/>
      <c r="G61" s="300"/>
      <c r="H61" s="300"/>
      <c r="I61" s="300"/>
      <c r="J61" s="300"/>
      <c r="K61" s="173"/>
    </row>
    <row r="62" spans="2:11" customFormat="1" ht="15" customHeight="1">
      <c r="B62" s="172"/>
      <c r="C62" s="177"/>
      <c r="D62" s="299" t="s">
        <v>3934</v>
      </c>
      <c r="E62" s="299"/>
      <c r="F62" s="299"/>
      <c r="G62" s="299"/>
      <c r="H62" s="299"/>
      <c r="I62" s="299"/>
      <c r="J62" s="299"/>
      <c r="K62" s="173"/>
    </row>
    <row r="63" spans="2:11" customFormat="1" ht="15" customHeight="1">
      <c r="B63" s="172"/>
      <c r="C63" s="177"/>
      <c r="D63" s="300" t="s">
        <v>3935</v>
      </c>
      <c r="E63" s="300"/>
      <c r="F63" s="300"/>
      <c r="G63" s="300"/>
      <c r="H63" s="300"/>
      <c r="I63" s="300"/>
      <c r="J63" s="300"/>
      <c r="K63" s="173"/>
    </row>
    <row r="64" spans="2:11" customFormat="1" ht="12.75" customHeight="1">
      <c r="B64" s="172"/>
      <c r="C64" s="177"/>
      <c r="D64" s="177"/>
      <c r="E64" s="180"/>
      <c r="F64" s="177"/>
      <c r="G64" s="177"/>
      <c r="H64" s="177"/>
      <c r="I64" s="177"/>
      <c r="J64" s="177"/>
      <c r="K64" s="173"/>
    </row>
    <row r="65" spans="2:11" customFormat="1" ht="15" customHeight="1">
      <c r="B65" s="172"/>
      <c r="C65" s="177"/>
      <c r="D65" s="300" t="s">
        <v>3936</v>
      </c>
      <c r="E65" s="300"/>
      <c r="F65" s="300"/>
      <c r="G65" s="300"/>
      <c r="H65" s="300"/>
      <c r="I65" s="300"/>
      <c r="J65" s="300"/>
      <c r="K65" s="173"/>
    </row>
    <row r="66" spans="2:11" customFormat="1" ht="15" customHeight="1">
      <c r="B66" s="172"/>
      <c r="C66" s="177"/>
      <c r="D66" s="299" t="s">
        <v>3937</v>
      </c>
      <c r="E66" s="299"/>
      <c r="F66" s="299"/>
      <c r="G66" s="299"/>
      <c r="H66" s="299"/>
      <c r="I66" s="299"/>
      <c r="J66" s="299"/>
      <c r="K66" s="173"/>
    </row>
    <row r="67" spans="2:11" customFormat="1" ht="15" customHeight="1">
      <c r="B67" s="172"/>
      <c r="C67" s="177"/>
      <c r="D67" s="300" t="s">
        <v>3938</v>
      </c>
      <c r="E67" s="300"/>
      <c r="F67" s="300"/>
      <c r="G67" s="300"/>
      <c r="H67" s="300"/>
      <c r="I67" s="300"/>
      <c r="J67" s="300"/>
      <c r="K67" s="173"/>
    </row>
    <row r="68" spans="2:11" customFormat="1" ht="15" customHeight="1">
      <c r="B68" s="172"/>
      <c r="C68" s="177"/>
      <c r="D68" s="300" t="s">
        <v>3939</v>
      </c>
      <c r="E68" s="300"/>
      <c r="F68" s="300"/>
      <c r="G68" s="300"/>
      <c r="H68" s="300"/>
      <c r="I68" s="300"/>
      <c r="J68" s="300"/>
      <c r="K68" s="173"/>
    </row>
    <row r="69" spans="2:11" customFormat="1" ht="15" customHeight="1">
      <c r="B69" s="172"/>
      <c r="C69" s="177"/>
      <c r="D69" s="300" t="s">
        <v>3940</v>
      </c>
      <c r="E69" s="300"/>
      <c r="F69" s="300"/>
      <c r="G69" s="300"/>
      <c r="H69" s="300"/>
      <c r="I69" s="300"/>
      <c r="J69" s="300"/>
      <c r="K69" s="173"/>
    </row>
    <row r="70" spans="2:11" customFormat="1" ht="15" customHeight="1">
      <c r="B70" s="172"/>
      <c r="C70" s="177"/>
      <c r="D70" s="300" t="s">
        <v>3941</v>
      </c>
      <c r="E70" s="300"/>
      <c r="F70" s="300"/>
      <c r="G70" s="300"/>
      <c r="H70" s="300"/>
      <c r="I70" s="300"/>
      <c r="J70" s="300"/>
      <c r="K70" s="173"/>
    </row>
    <row r="71" spans="2:11" customFormat="1" ht="12.75" customHeight="1">
      <c r="B71" s="181"/>
      <c r="C71" s="182"/>
      <c r="D71" s="182"/>
      <c r="E71" s="182"/>
      <c r="F71" s="182"/>
      <c r="G71" s="182"/>
      <c r="H71" s="182"/>
      <c r="I71" s="182"/>
      <c r="J71" s="182"/>
      <c r="K71" s="183"/>
    </row>
    <row r="72" spans="2:11" customFormat="1" ht="18.75" customHeight="1">
      <c r="B72" s="184"/>
      <c r="C72" s="184"/>
      <c r="D72" s="184"/>
      <c r="E72" s="184"/>
      <c r="F72" s="184"/>
      <c r="G72" s="184"/>
      <c r="H72" s="184"/>
      <c r="I72" s="184"/>
      <c r="J72" s="184"/>
      <c r="K72" s="185"/>
    </row>
    <row r="73" spans="2:11" customFormat="1" ht="18.75" customHeight="1">
      <c r="B73" s="185"/>
      <c r="C73" s="185"/>
      <c r="D73" s="185"/>
      <c r="E73" s="185"/>
      <c r="F73" s="185"/>
      <c r="G73" s="185"/>
      <c r="H73" s="185"/>
      <c r="I73" s="185"/>
      <c r="J73" s="185"/>
      <c r="K73" s="185"/>
    </row>
    <row r="74" spans="2:11" customFormat="1" ht="7.5" customHeight="1">
      <c r="B74" s="186"/>
      <c r="C74" s="187"/>
      <c r="D74" s="187"/>
      <c r="E74" s="187"/>
      <c r="F74" s="187"/>
      <c r="G74" s="187"/>
      <c r="H74" s="187"/>
      <c r="I74" s="187"/>
      <c r="J74" s="187"/>
      <c r="K74" s="188"/>
    </row>
    <row r="75" spans="2:11" customFormat="1" ht="45" customHeight="1">
      <c r="B75" s="189"/>
      <c r="C75" s="298" t="s">
        <v>3942</v>
      </c>
      <c r="D75" s="298"/>
      <c r="E75" s="298"/>
      <c r="F75" s="298"/>
      <c r="G75" s="298"/>
      <c r="H75" s="298"/>
      <c r="I75" s="298"/>
      <c r="J75" s="298"/>
      <c r="K75" s="190"/>
    </row>
    <row r="76" spans="2:11" customFormat="1" ht="17.25" customHeight="1">
      <c r="B76" s="189"/>
      <c r="C76" s="191" t="s">
        <v>3943</v>
      </c>
      <c r="D76" s="191"/>
      <c r="E76" s="191"/>
      <c r="F76" s="191" t="s">
        <v>3944</v>
      </c>
      <c r="G76" s="192"/>
      <c r="H76" s="191" t="s">
        <v>53</v>
      </c>
      <c r="I76" s="191" t="s">
        <v>56</v>
      </c>
      <c r="J76" s="191" t="s">
        <v>3945</v>
      </c>
      <c r="K76" s="190"/>
    </row>
    <row r="77" spans="2:11" customFormat="1" ht="17.25" customHeight="1">
      <c r="B77" s="189"/>
      <c r="C77" s="193" t="s">
        <v>3946</v>
      </c>
      <c r="D77" s="193"/>
      <c r="E77" s="193"/>
      <c r="F77" s="194" t="s">
        <v>3947</v>
      </c>
      <c r="G77" s="195"/>
      <c r="H77" s="193"/>
      <c r="I77" s="193"/>
      <c r="J77" s="193" t="s">
        <v>3948</v>
      </c>
      <c r="K77" s="190"/>
    </row>
    <row r="78" spans="2:11" customFormat="1" ht="5.25" customHeight="1">
      <c r="B78" s="189"/>
      <c r="C78" s="196"/>
      <c r="D78" s="196"/>
      <c r="E78" s="196"/>
      <c r="F78" s="196"/>
      <c r="G78" s="197"/>
      <c r="H78" s="196"/>
      <c r="I78" s="196"/>
      <c r="J78" s="196"/>
      <c r="K78" s="190"/>
    </row>
    <row r="79" spans="2:11" customFormat="1" ht="15" customHeight="1">
      <c r="B79" s="189"/>
      <c r="C79" s="178" t="s">
        <v>52</v>
      </c>
      <c r="D79" s="198"/>
      <c r="E79" s="198"/>
      <c r="F79" s="199" t="s">
        <v>3949</v>
      </c>
      <c r="G79" s="200"/>
      <c r="H79" s="178" t="s">
        <v>3950</v>
      </c>
      <c r="I79" s="178" t="s">
        <v>3951</v>
      </c>
      <c r="J79" s="178">
        <v>20</v>
      </c>
      <c r="K79" s="190"/>
    </row>
    <row r="80" spans="2:11" customFormat="1" ht="15" customHeight="1">
      <c r="B80" s="189"/>
      <c r="C80" s="178" t="s">
        <v>3952</v>
      </c>
      <c r="D80" s="178"/>
      <c r="E80" s="178"/>
      <c r="F80" s="199" t="s">
        <v>3949</v>
      </c>
      <c r="G80" s="200"/>
      <c r="H80" s="178" t="s">
        <v>3953</v>
      </c>
      <c r="I80" s="178" t="s">
        <v>3951</v>
      </c>
      <c r="J80" s="178">
        <v>120</v>
      </c>
      <c r="K80" s="190"/>
    </row>
    <row r="81" spans="2:11" customFormat="1" ht="15" customHeight="1">
      <c r="B81" s="201"/>
      <c r="C81" s="178" t="s">
        <v>3954</v>
      </c>
      <c r="D81" s="178"/>
      <c r="E81" s="178"/>
      <c r="F81" s="199" t="s">
        <v>3955</v>
      </c>
      <c r="G81" s="200"/>
      <c r="H81" s="178" t="s">
        <v>3956</v>
      </c>
      <c r="I81" s="178" t="s">
        <v>3951</v>
      </c>
      <c r="J81" s="178">
        <v>50</v>
      </c>
      <c r="K81" s="190"/>
    </row>
    <row r="82" spans="2:11" customFormat="1" ht="15" customHeight="1">
      <c r="B82" s="201"/>
      <c r="C82" s="178" t="s">
        <v>3957</v>
      </c>
      <c r="D82" s="178"/>
      <c r="E82" s="178"/>
      <c r="F82" s="199" t="s">
        <v>3949</v>
      </c>
      <c r="G82" s="200"/>
      <c r="H82" s="178" t="s">
        <v>3958</v>
      </c>
      <c r="I82" s="178" t="s">
        <v>3959</v>
      </c>
      <c r="J82" s="178"/>
      <c r="K82" s="190"/>
    </row>
    <row r="83" spans="2:11" customFormat="1" ht="15" customHeight="1">
      <c r="B83" s="201"/>
      <c r="C83" s="178" t="s">
        <v>3960</v>
      </c>
      <c r="D83" s="178"/>
      <c r="E83" s="178"/>
      <c r="F83" s="199" t="s">
        <v>3955</v>
      </c>
      <c r="G83" s="178"/>
      <c r="H83" s="178" t="s">
        <v>3961</v>
      </c>
      <c r="I83" s="178" t="s">
        <v>3951</v>
      </c>
      <c r="J83" s="178">
        <v>15</v>
      </c>
      <c r="K83" s="190"/>
    </row>
    <row r="84" spans="2:11" customFormat="1" ht="15" customHeight="1">
      <c r="B84" s="201"/>
      <c r="C84" s="178" t="s">
        <v>3962</v>
      </c>
      <c r="D84" s="178"/>
      <c r="E84" s="178"/>
      <c r="F84" s="199" t="s">
        <v>3955</v>
      </c>
      <c r="G84" s="178"/>
      <c r="H84" s="178" t="s">
        <v>3963</v>
      </c>
      <c r="I84" s="178" t="s">
        <v>3951</v>
      </c>
      <c r="J84" s="178">
        <v>15</v>
      </c>
      <c r="K84" s="190"/>
    </row>
    <row r="85" spans="2:11" customFormat="1" ht="15" customHeight="1">
      <c r="B85" s="201"/>
      <c r="C85" s="178" t="s">
        <v>3964</v>
      </c>
      <c r="D85" s="178"/>
      <c r="E85" s="178"/>
      <c r="F85" s="199" t="s">
        <v>3955</v>
      </c>
      <c r="G85" s="178"/>
      <c r="H85" s="178" t="s">
        <v>3965</v>
      </c>
      <c r="I85" s="178" t="s">
        <v>3951</v>
      </c>
      <c r="J85" s="178">
        <v>20</v>
      </c>
      <c r="K85" s="190"/>
    </row>
    <row r="86" spans="2:11" customFormat="1" ht="15" customHeight="1">
      <c r="B86" s="201"/>
      <c r="C86" s="178" t="s">
        <v>3966</v>
      </c>
      <c r="D86" s="178"/>
      <c r="E86" s="178"/>
      <c r="F86" s="199" t="s">
        <v>3955</v>
      </c>
      <c r="G86" s="178"/>
      <c r="H86" s="178" t="s">
        <v>3967</v>
      </c>
      <c r="I86" s="178" t="s">
        <v>3951</v>
      </c>
      <c r="J86" s="178">
        <v>20</v>
      </c>
      <c r="K86" s="190"/>
    </row>
    <row r="87" spans="2:11" customFormat="1" ht="15" customHeight="1">
      <c r="B87" s="201"/>
      <c r="C87" s="178" t="s">
        <v>3968</v>
      </c>
      <c r="D87" s="178"/>
      <c r="E87" s="178"/>
      <c r="F87" s="199" t="s">
        <v>3955</v>
      </c>
      <c r="G87" s="200"/>
      <c r="H87" s="178" t="s">
        <v>3969</v>
      </c>
      <c r="I87" s="178" t="s">
        <v>3951</v>
      </c>
      <c r="J87" s="178">
        <v>50</v>
      </c>
      <c r="K87" s="190"/>
    </row>
    <row r="88" spans="2:11" customFormat="1" ht="15" customHeight="1">
      <c r="B88" s="201"/>
      <c r="C88" s="178" t="s">
        <v>3970</v>
      </c>
      <c r="D88" s="178"/>
      <c r="E88" s="178"/>
      <c r="F88" s="199" t="s">
        <v>3955</v>
      </c>
      <c r="G88" s="200"/>
      <c r="H88" s="178" t="s">
        <v>3971</v>
      </c>
      <c r="I88" s="178" t="s">
        <v>3951</v>
      </c>
      <c r="J88" s="178">
        <v>20</v>
      </c>
      <c r="K88" s="190"/>
    </row>
    <row r="89" spans="2:11" customFormat="1" ht="15" customHeight="1">
      <c r="B89" s="201"/>
      <c r="C89" s="178" t="s">
        <v>3972</v>
      </c>
      <c r="D89" s="178"/>
      <c r="E89" s="178"/>
      <c r="F89" s="199" t="s">
        <v>3955</v>
      </c>
      <c r="G89" s="200"/>
      <c r="H89" s="178" t="s">
        <v>3973</v>
      </c>
      <c r="I89" s="178" t="s">
        <v>3951</v>
      </c>
      <c r="J89" s="178">
        <v>20</v>
      </c>
      <c r="K89" s="190"/>
    </row>
    <row r="90" spans="2:11" customFormat="1" ht="15" customHeight="1">
      <c r="B90" s="201"/>
      <c r="C90" s="178" t="s">
        <v>3974</v>
      </c>
      <c r="D90" s="178"/>
      <c r="E90" s="178"/>
      <c r="F90" s="199" t="s">
        <v>3955</v>
      </c>
      <c r="G90" s="200"/>
      <c r="H90" s="178" t="s">
        <v>3975</v>
      </c>
      <c r="I90" s="178" t="s">
        <v>3951</v>
      </c>
      <c r="J90" s="178">
        <v>50</v>
      </c>
      <c r="K90" s="190"/>
    </row>
    <row r="91" spans="2:11" customFormat="1" ht="15" customHeight="1">
      <c r="B91" s="201"/>
      <c r="C91" s="178" t="s">
        <v>3976</v>
      </c>
      <c r="D91" s="178"/>
      <c r="E91" s="178"/>
      <c r="F91" s="199" t="s">
        <v>3955</v>
      </c>
      <c r="G91" s="200"/>
      <c r="H91" s="178" t="s">
        <v>3976</v>
      </c>
      <c r="I91" s="178" t="s">
        <v>3951</v>
      </c>
      <c r="J91" s="178">
        <v>50</v>
      </c>
      <c r="K91" s="190"/>
    </row>
    <row r="92" spans="2:11" customFormat="1" ht="15" customHeight="1">
      <c r="B92" s="201"/>
      <c r="C92" s="178" t="s">
        <v>3977</v>
      </c>
      <c r="D92" s="178"/>
      <c r="E92" s="178"/>
      <c r="F92" s="199" t="s">
        <v>3955</v>
      </c>
      <c r="G92" s="200"/>
      <c r="H92" s="178" t="s">
        <v>3978</v>
      </c>
      <c r="I92" s="178" t="s">
        <v>3951</v>
      </c>
      <c r="J92" s="178">
        <v>255</v>
      </c>
      <c r="K92" s="190"/>
    </row>
    <row r="93" spans="2:11" customFormat="1" ht="15" customHeight="1">
      <c r="B93" s="201"/>
      <c r="C93" s="178" t="s">
        <v>3979</v>
      </c>
      <c r="D93" s="178"/>
      <c r="E93" s="178"/>
      <c r="F93" s="199" t="s">
        <v>3949</v>
      </c>
      <c r="G93" s="200"/>
      <c r="H93" s="178" t="s">
        <v>3980</v>
      </c>
      <c r="I93" s="178" t="s">
        <v>3981</v>
      </c>
      <c r="J93" s="178"/>
      <c r="K93" s="190"/>
    </row>
    <row r="94" spans="2:11" customFormat="1" ht="15" customHeight="1">
      <c r="B94" s="201"/>
      <c r="C94" s="178" t="s">
        <v>3982</v>
      </c>
      <c r="D94" s="178"/>
      <c r="E94" s="178"/>
      <c r="F94" s="199" t="s">
        <v>3949</v>
      </c>
      <c r="G94" s="200"/>
      <c r="H94" s="178" t="s">
        <v>3983</v>
      </c>
      <c r="I94" s="178" t="s">
        <v>3984</v>
      </c>
      <c r="J94" s="178"/>
      <c r="K94" s="190"/>
    </row>
    <row r="95" spans="2:11" customFormat="1" ht="15" customHeight="1">
      <c r="B95" s="201"/>
      <c r="C95" s="178" t="s">
        <v>3985</v>
      </c>
      <c r="D95" s="178"/>
      <c r="E95" s="178"/>
      <c r="F95" s="199" t="s">
        <v>3949</v>
      </c>
      <c r="G95" s="200"/>
      <c r="H95" s="178" t="s">
        <v>3985</v>
      </c>
      <c r="I95" s="178" t="s">
        <v>3984</v>
      </c>
      <c r="J95" s="178"/>
      <c r="K95" s="190"/>
    </row>
    <row r="96" spans="2:11" customFormat="1" ht="15" customHeight="1">
      <c r="B96" s="201"/>
      <c r="C96" s="178" t="s">
        <v>37</v>
      </c>
      <c r="D96" s="178"/>
      <c r="E96" s="178"/>
      <c r="F96" s="199" t="s">
        <v>3949</v>
      </c>
      <c r="G96" s="200"/>
      <c r="H96" s="178" t="s">
        <v>3986</v>
      </c>
      <c r="I96" s="178" t="s">
        <v>3984</v>
      </c>
      <c r="J96" s="178"/>
      <c r="K96" s="190"/>
    </row>
    <row r="97" spans="2:11" customFormat="1" ht="15" customHeight="1">
      <c r="B97" s="201"/>
      <c r="C97" s="178" t="s">
        <v>47</v>
      </c>
      <c r="D97" s="178"/>
      <c r="E97" s="178"/>
      <c r="F97" s="199" t="s">
        <v>3949</v>
      </c>
      <c r="G97" s="200"/>
      <c r="H97" s="178" t="s">
        <v>3987</v>
      </c>
      <c r="I97" s="178" t="s">
        <v>3984</v>
      </c>
      <c r="J97" s="178"/>
      <c r="K97" s="190"/>
    </row>
    <row r="98" spans="2:11" customFormat="1" ht="15" customHeight="1">
      <c r="B98" s="202"/>
      <c r="C98" s="203"/>
      <c r="D98" s="203"/>
      <c r="E98" s="203"/>
      <c r="F98" s="203"/>
      <c r="G98" s="203"/>
      <c r="H98" s="203"/>
      <c r="I98" s="203"/>
      <c r="J98" s="203"/>
      <c r="K98" s="204"/>
    </row>
    <row r="99" spans="2:11" customFormat="1" ht="18.75" customHeight="1">
      <c r="B99" s="205"/>
      <c r="C99" s="206"/>
      <c r="D99" s="206"/>
      <c r="E99" s="206"/>
      <c r="F99" s="206"/>
      <c r="G99" s="206"/>
      <c r="H99" s="206"/>
      <c r="I99" s="206"/>
      <c r="J99" s="206"/>
      <c r="K99" s="205"/>
    </row>
    <row r="100" spans="2:11" customFormat="1" ht="18.75" customHeight="1"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</row>
    <row r="101" spans="2:11" customFormat="1" ht="7.5" customHeight="1">
      <c r="B101" s="186"/>
      <c r="C101" s="187"/>
      <c r="D101" s="187"/>
      <c r="E101" s="187"/>
      <c r="F101" s="187"/>
      <c r="G101" s="187"/>
      <c r="H101" s="187"/>
      <c r="I101" s="187"/>
      <c r="J101" s="187"/>
      <c r="K101" s="188"/>
    </row>
    <row r="102" spans="2:11" customFormat="1" ht="45" customHeight="1">
      <c r="B102" s="189"/>
      <c r="C102" s="298" t="s">
        <v>3988</v>
      </c>
      <c r="D102" s="298"/>
      <c r="E102" s="298"/>
      <c r="F102" s="298"/>
      <c r="G102" s="298"/>
      <c r="H102" s="298"/>
      <c r="I102" s="298"/>
      <c r="J102" s="298"/>
      <c r="K102" s="190"/>
    </row>
    <row r="103" spans="2:11" customFormat="1" ht="17.25" customHeight="1">
      <c r="B103" s="189"/>
      <c r="C103" s="191" t="s">
        <v>3943</v>
      </c>
      <c r="D103" s="191"/>
      <c r="E103" s="191"/>
      <c r="F103" s="191" t="s">
        <v>3944</v>
      </c>
      <c r="G103" s="192"/>
      <c r="H103" s="191" t="s">
        <v>53</v>
      </c>
      <c r="I103" s="191" t="s">
        <v>56</v>
      </c>
      <c r="J103" s="191" t="s">
        <v>3945</v>
      </c>
      <c r="K103" s="190"/>
    </row>
    <row r="104" spans="2:11" customFormat="1" ht="17.25" customHeight="1">
      <c r="B104" s="189"/>
      <c r="C104" s="193" t="s">
        <v>3946</v>
      </c>
      <c r="D104" s="193"/>
      <c r="E104" s="193"/>
      <c r="F104" s="194" t="s">
        <v>3947</v>
      </c>
      <c r="G104" s="195"/>
      <c r="H104" s="193"/>
      <c r="I104" s="193"/>
      <c r="J104" s="193" t="s">
        <v>3948</v>
      </c>
      <c r="K104" s="190"/>
    </row>
    <row r="105" spans="2:11" customFormat="1" ht="5.25" customHeight="1">
      <c r="B105" s="189"/>
      <c r="C105" s="191"/>
      <c r="D105" s="191"/>
      <c r="E105" s="191"/>
      <c r="F105" s="191"/>
      <c r="G105" s="207"/>
      <c r="H105" s="191"/>
      <c r="I105" s="191"/>
      <c r="J105" s="191"/>
      <c r="K105" s="190"/>
    </row>
    <row r="106" spans="2:11" customFormat="1" ht="15" customHeight="1">
      <c r="B106" s="189"/>
      <c r="C106" s="178" t="s">
        <v>52</v>
      </c>
      <c r="D106" s="198"/>
      <c r="E106" s="198"/>
      <c r="F106" s="199" t="s">
        <v>3949</v>
      </c>
      <c r="G106" s="178"/>
      <c r="H106" s="178" t="s">
        <v>3989</v>
      </c>
      <c r="I106" s="178" t="s">
        <v>3951</v>
      </c>
      <c r="J106" s="178">
        <v>20</v>
      </c>
      <c r="K106" s="190"/>
    </row>
    <row r="107" spans="2:11" customFormat="1" ht="15" customHeight="1">
      <c r="B107" s="189"/>
      <c r="C107" s="178" t="s">
        <v>3952</v>
      </c>
      <c r="D107" s="178"/>
      <c r="E107" s="178"/>
      <c r="F107" s="199" t="s">
        <v>3949</v>
      </c>
      <c r="G107" s="178"/>
      <c r="H107" s="178" t="s">
        <v>3989</v>
      </c>
      <c r="I107" s="178" t="s">
        <v>3951</v>
      </c>
      <c r="J107" s="178">
        <v>120</v>
      </c>
      <c r="K107" s="190"/>
    </row>
    <row r="108" spans="2:11" customFormat="1" ht="15" customHeight="1">
      <c r="B108" s="201"/>
      <c r="C108" s="178" t="s">
        <v>3954</v>
      </c>
      <c r="D108" s="178"/>
      <c r="E108" s="178"/>
      <c r="F108" s="199" t="s">
        <v>3955</v>
      </c>
      <c r="G108" s="178"/>
      <c r="H108" s="178" t="s">
        <v>3989</v>
      </c>
      <c r="I108" s="178" t="s">
        <v>3951</v>
      </c>
      <c r="J108" s="178">
        <v>50</v>
      </c>
      <c r="K108" s="190"/>
    </row>
    <row r="109" spans="2:11" customFormat="1" ht="15" customHeight="1">
      <c r="B109" s="201"/>
      <c r="C109" s="178" t="s">
        <v>3957</v>
      </c>
      <c r="D109" s="178"/>
      <c r="E109" s="178"/>
      <c r="F109" s="199" t="s">
        <v>3949</v>
      </c>
      <c r="G109" s="178"/>
      <c r="H109" s="178" t="s">
        <v>3989</v>
      </c>
      <c r="I109" s="178" t="s">
        <v>3959</v>
      </c>
      <c r="J109" s="178"/>
      <c r="K109" s="190"/>
    </row>
    <row r="110" spans="2:11" customFormat="1" ht="15" customHeight="1">
      <c r="B110" s="201"/>
      <c r="C110" s="178" t="s">
        <v>3968</v>
      </c>
      <c r="D110" s="178"/>
      <c r="E110" s="178"/>
      <c r="F110" s="199" t="s">
        <v>3955</v>
      </c>
      <c r="G110" s="178"/>
      <c r="H110" s="178" t="s">
        <v>3989</v>
      </c>
      <c r="I110" s="178" t="s">
        <v>3951</v>
      </c>
      <c r="J110" s="178">
        <v>50</v>
      </c>
      <c r="K110" s="190"/>
    </row>
    <row r="111" spans="2:11" customFormat="1" ht="15" customHeight="1">
      <c r="B111" s="201"/>
      <c r="C111" s="178" t="s">
        <v>3976</v>
      </c>
      <c r="D111" s="178"/>
      <c r="E111" s="178"/>
      <c r="F111" s="199" t="s">
        <v>3955</v>
      </c>
      <c r="G111" s="178"/>
      <c r="H111" s="178" t="s">
        <v>3989</v>
      </c>
      <c r="I111" s="178" t="s">
        <v>3951</v>
      </c>
      <c r="J111" s="178">
        <v>50</v>
      </c>
      <c r="K111" s="190"/>
    </row>
    <row r="112" spans="2:11" customFormat="1" ht="15" customHeight="1">
      <c r="B112" s="201"/>
      <c r="C112" s="178" t="s">
        <v>3974</v>
      </c>
      <c r="D112" s="178"/>
      <c r="E112" s="178"/>
      <c r="F112" s="199" t="s">
        <v>3955</v>
      </c>
      <c r="G112" s="178"/>
      <c r="H112" s="178" t="s">
        <v>3989</v>
      </c>
      <c r="I112" s="178" t="s">
        <v>3951</v>
      </c>
      <c r="J112" s="178">
        <v>50</v>
      </c>
      <c r="K112" s="190"/>
    </row>
    <row r="113" spans="2:11" customFormat="1" ht="15" customHeight="1">
      <c r="B113" s="201"/>
      <c r="C113" s="178" t="s">
        <v>52</v>
      </c>
      <c r="D113" s="178"/>
      <c r="E113" s="178"/>
      <c r="F113" s="199" t="s">
        <v>3949</v>
      </c>
      <c r="G113" s="178"/>
      <c r="H113" s="178" t="s">
        <v>3990</v>
      </c>
      <c r="I113" s="178" t="s">
        <v>3951</v>
      </c>
      <c r="J113" s="178">
        <v>20</v>
      </c>
      <c r="K113" s="190"/>
    </row>
    <row r="114" spans="2:11" customFormat="1" ht="15" customHeight="1">
      <c r="B114" s="201"/>
      <c r="C114" s="178" t="s">
        <v>3991</v>
      </c>
      <c r="D114" s="178"/>
      <c r="E114" s="178"/>
      <c r="F114" s="199" t="s">
        <v>3949</v>
      </c>
      <c r="G114" s="178"/>
      <c r="H114" s="178" t="s">
        <v>3992</v>
      </c>
      <c r="I114" s="178" t="s">
        <v>3951</v>
      </c>
      <c r="J114" s="178">
        <v>120</v>
      </c>
      <c r="K114" s="190"/>
    </row>
    <row r="115" spans="2:11" customFormat="1" ht="15" customHeight="1">
      <c r="B115" s="201"/>
      <c r="C115" s="178" t="s">
        <v>37</v>
      </c>
      <c r="D115" s="178"/>
      <c r="E115" s="178"/>
      <c r="F115" s="199" t="s">
        <v>3949</v>
      </c>
      <c r="G115" s="178"/>
      <c r="H115" s="178" t="s">
        <v>3993</v>
      </c>
      <c r="I115" s="178" t="s">
        <v>3984</v>
      </c>
      <c r="J115" s="178"/>
      <c r="K115" s="190"/>
    </row>
    <row r="116" spans="2:11" customFormat="1" ht="15" customHeight="1">
      <c r="B116" s="201"/>
      <c r="C116" s="178" t="s">
        <v>47</v>
      </c>
      <c r="D116" s="178"/>
      <c r="E116" s="178"/>
      <c r="F116" s="199" t="s">
        <v>3949</v>
      </c>
      <c r="G116" s="178"/>
      <c r="H116" s="178" t="s">
        <v>3994</v>
      </c>
      <c r="I116" s="178" t="s">
        <v>3984</v>
      </c>
      <c r="J116" s="178"/>
      <c r="K116" s="190"/>
    </row>
    <row r="117" spans="2:11" customFormat="1" ht="15" customHeight="1">
      <c r="B117" s="201"/>
      <c r="C117" s="178" t="s">
        <v>56</v>
      </c>
      <c r="D117" s="178"/>
      <c r="E117" s="178"/>
      <c r="F117" s="199" t="s">
        <v>3949</v>
      </c>
      <c r="G117" s="178"/>
      <c r="H117" s="178" t="s">
        <v>3995</v>
      </c>
      <c r="I117" s="178" t="s">
        <v>3996</v>
      </c>
      <c r="J117" s="178"/>
      <c r="K117" s="190"/>
    </row>
    <row r="118" spans="2:11" customFormat="1" ht="15" customHeight="1">
      <c r="B118" s="202"/>
      <c r="C118" s="208"/>
      <c r="D118" s="208"/>
      <c r="E118" s="208"/>
      <c r="F118" s="208"/>
      <c r="G118" s="208"/>
      <c r="H118" s="208"/>
      <c r="I118" s="208"/>
      <c r="J118" s="208"/>
      <c r="K118" s="204"/>
    </row>
    <row r="119" spans="2:11" customFormat="1" ht="18.75" customHeight="1">
      <c r="B119" s="209"/>
      <c r="C119" s="210"/>
      <c r="D119" s="210"/>
      <c r="E119" s="210"/>
      <c r="F119" s="211"/>
      <c r="G119" s="210"/>
      <c r="H119" s="210"/>
      <c r="I119" s="210"/>
      <c r="J119" s="210"/>
      <c r="K119" s="209"/>
    </row>
    <row r="120" spans="2:11" customFormat="1" ht="18.75" customHeight="1"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</row>
    <row r="121" spans="2:11" customFormat="1" ht="7.5" customHeight="1">
      <c r="B121" s="212"/>
      <c r="C121" s="213"/>
      <c r="D121" s="213"/>
      <c r="E121" s="213"/>
      <c r="F121" s="213"/>
      <c r="G121" s="213"/>
      <c r="H121" s="213"/>
      <c r="I121" s="213"/>
      <c r="J121" s="213"/>
      <c r="K121" s="214"/>
    </row>
    <row r="122" spans="2:11" customFormat="1" ht="45" customHeight="1">
      <c r="B122" s="215"/>
      <c r="C122" s="296" t="s">
        <v>3997</v>
      </c>
      <c r="D122" s="296"/>
      <c r="E122" s="296"/>
      <c r="F122" s="296"/>
      <c r="G122" s="296"/>
      <c r="H122" s="296"/>
      <c r="I122" s="296"/>
      <c r="J122" s="296"/>
      <c r="K122" s="216"/>
    </row>
    <row r="123" spans="2:11" customFormat="1" ht="17.25" customHeight="1">
      <c r="B123" s="217"/>
      <c r="C123" s="191" t="s">
        <v>3943</v>
      </c>
      <c r="D123" s="191"/>
      <c r="E123" s="191"/>
      <c r="F123" s="191" t="s">
        <v>3944</v>
      </c>
      <c r="G123" s="192"/>
      <c r="H123" s="191" t="s">
        <v>53</v>
      </c>
      <c r="I123" s="191" t="s">
        <v>56</v>
      </c>
      <c r="J123" s="191" t="s">
        <v>3945</v>
      </c>
      <c r="K123" s="218"/>
    </row>
    <row r="124" spans="2:11" customFormat="1" ht="17.25" customHeight="1">
      <c r="B124" s="217"/>
      <c r="C124" s="193" t="s">
        <v>3946</v>
      </c>
      <c r="D124" s="193"/>
      <c r="E124" s="193"/>
      <c r="F124" s="194" t="s">
        <v>3947</v>
      </c>
      <c r="G124" s="195"/>
      <c r="H124" s="193"/>
      <c r="I124" s="193"/>
      <c r="J124" s="193" t="s">
        <v>3948</v>
      </c>
      <c r="K124" s="218"/>
    </row>
    <row r="125" spans="2:11" customFormat="1" ht="5.25" customHeight="1">
      <c r="B125" s="219"/>
      <c r="C125" s="196"/>
      <c r="D125" s="196"/>
      <c r="E125" s="196"/>
      <c r="F125" s="196"/>
      <c r="G125" s="220"/>
      <c r="H125" s="196"/>
      <c r="I125" s="196"/>
      <c r="J125" s="196"/>
      <c r="K125" s="221"/>
    </row>
    <row r="126" spans="2:11" customFormat="1" ht="15" customHeight="1">
      <c r="B126" s="219"/>
      <c r="C126" s="178" t="s">
        <v>3952</v>
      </c>
      <c r="D126" s="198"/>
      <c r="E126" s="198"/>
      <c r="F126" s="199" t="s">
        <v>3949</v>
      </c>
      <c r="G126" s="178"/>
      <c r="H126" s="178" t="s">
        <v>3989</v>
      </c>
      <c r="I126" s="178" t="s">
        <v>3951</v>
      </c>
      <c r="J126" s="178">
        <v>120</v>
      </c>
      <c r="K126" s="222"/>
    </row>
    <row r="127" spans="2:11" customFormat="1" ht="15" customHeight="1">
      <c r="B127" s="219"/>
      <c r="C127" s="178" t="s">
        <v>3998</v>
      </c>
      <c r="D127" s="178"/>
      <c r="E127" s="178"/>
      <c r="F127" s="199" t="s">
        <v>3949</v>
      </c>
      <c r="G127" s="178"/>
      <c r="H127" s="178" t="s">
        <v>3999</v>
      </c>
      <c r="I127" s="178" t="s">
        <v>3951</v>
      </c>
      <c r="J127" s="178" t="s">
        <v>4000</v>
      </c>
      <c r="K127" s="222"/>
    </row>
    <row r="128" spans="2:11" customFormat="1" ht="15" customHeight="1">
      <c r="B128" s="219"/>
      <c r="C128" s="178" t="s">
        <v>3897</v>
      </c>
      <c r="D128" s="178"/>
      <c r="E128" s="178"/>
      <c r="F128" s="199" t="s">
        <v>3949</v>
      </c>
      <c r="G128" s="178"/>
      <c r="H128" s="178" t="s">
        <v>4001</v>
      </c>
      <c r="I128" s="178" t="s">
        <v>3951</v>
      </c>
      <c r="J128" s="178" t="s">
        <v>4000</v>
      </c>
      <c r="K128" s="222"/>
    </row>
    <row r="129" spans="2:11" customFormat="1" ht="15" customHeight="1">
      <c r="B129" s="219"/>
      <c r="C129" s="178" t="s">
        <v>3960</v>
      </c>
      <c r="D129" s="178"/>
      <c r="E129" s="178"/>
      <c r="F129" s="199" t="s">
        <v>3955</v>
      </c>
      <c r="G129" s="178"/>
      <c r="H129" s="178" t="s">
        <v>3961</v>
      </c>
      <c r="I129" s="178" t="s">
        <v>3951</v>
      </c>
      <c r="J129" s="178">
        <v>15</v>
      </c>
      <c r="K129" s="222"/>
    </row>
    <row r="130" spans="2:11" customFormat="1" ht="15" customHeight="1">
      <c r="B130" s="219"/>
      <c r="C130" s="178" t="s">
        <v>3962</v>
      </c>
      <c r="D130" s="178"/>
      <c r="E130" s="178"/>
      <c r="F130" s="199" t="s">
        <v>3955</v>
      </c>
      <c r="G130" s="178"/>
      <c r="H130" s="178" t="s">
        <v>3963</v>
      </c>
      <c r="I130" s="178" t="s">
        <v>3951</v>
      </c>
      <c r="J130" s="178">
        <v>15</v>
      </c>
      <c r="K130" s="222"/>
    </row>
    <row r="131" spans="2:11" customFormat="1" ht="15" customHeight="1">
      <c r="B131" s="219"/>
      <c r="C131" s="178" t="s">
        <v>3964</v>
      </c>
      <c r="D131" s="178"/>
      <c r="E131" s="178"/>
      <c r="F131" s="199" t="s">
        <v>3955</v>
      </c>
      <c r="G131" s="178"/>
      <c r="H131" s="178" t="s">
        <v>3965</v>
      </c>
      <c r="I131" s="178" t="s">
        <v>3951</v>
      </c>
      <c r="J131" s="178">
        <v>20</v>
      </c>
      <c r="K131" s="222"/>
    </row>
    <row r="132" spans="2:11" customFormat="1" ht="15" customHeight="1">
      <c r="B132" s="219"/>
      <c r="C132" s="178" t="s">
        <v>3966</v>
      </c>
      <c r="D132" s="178"/>
      <c r="E132" s="178"/>
      <c r="F132" s="199" t="s">
        <v>3955</v>
      </c>
      <c r="G132" s="178"/>
      <c r="H132" s="178" t="s">
        <v>3967</v>
      </c>
      <c r="I132" s="178" t="s">
        <v>3951</v>
      </c>
      <c r="J132" s="178">
        <v>20</v>
      </c>
      <c r="K132" s="222"/>
    </row>
    <row r="133" spans="2:11" customFormat="1" ht="15" customHeight="1">
      <c r="B133" s="219"/>
      <c r="C133" s="178" t="s">
        <v>3954</v>
      </c>
      <c r="D133" s="178"/>
      <c r="E133" s="178"/>
      <c r="F133" s="199" t="s">
        <v>3955</v>
      </c>
      <c r="G133" s="178"/>
      <c r="H133" s="178" t="s">
        <v>3989</v>
      </c>
      <c r="I133" s="178" t="s">
        <v>3951</v>
      </c>
      <c r="J133" s="178">
        <v>50</v>
      </c>
      <c r="K133" s="222"/>
    </row>
    <row r="134" spans="2:11" customFormat="1" ht="15" customHeight="1">
      <c r="B134" s="219"/>
      <c r="C134" s="178" t="s">
        <v>3968</v>
      </c>
      <c r="D134" s="178"/>
      <c r="E134" s="178"/>
      <c r="F134" s="199" t="s">
        <v>3955</v>
      </c>
      <c r="G134" s="178"/>
      <c r="H134" s="178" t="s">
        <v>3989</v>
      </c>
      <c r="I134" s="178" t="s">
        <v>3951</v>
      </c>
      <c r="J134" s="178">
        <v>50</v>
      </c>
      <c r="K134" s="222"/>
    </row>
    <row r="135" spans="2:11" customFormat="1" ht="15" customHeight="1">
      <c r="B135" s="219"/>
      <c r="C135" s="178" t="s">
        <v>3974</v>
      </c>
      <c r="D135" s="178"/>
      <c r="E135" s="178"/>
      <c r="F135" s="199" t="s">
        <v>3955</v>
      </c>
      <c r="G135" s="178"/>
      <c r="H135" s="178" t="s">
        <v>3989</v>
      </c>
      <c r="I135" s="178" t="s">
        <v>3951</v>
      </c>
      <c r="J135" s="178">
        <v>50</v>
      </c>
      <c r="K135" s="222"/>
    </row>
    <row r="136" spans="2:11" customFormat="1" ht="15" customHeight="1">
      <c r="B136" s="219"/>
      <c r="C136" s="178" t="s">
        <v>3976</v>
      </c>
      <c r="D136" s="178"/>
      <c r="E136" s="178"/>
      <c r="F136" s="199" t="s">
        <v>3955</v>
      </c>
      <c r="G136" s="178"/>
      <c r="H136" s="178" t="s">
        <v>3989</v>
      </c>
      <c r="I136" s="178" t="s">
        <v>3951</v>
      </c>
      <c r="J136" s="178">
        <v>50</v>
      </c>
      <c r="K136" s="222"/>
    </row>
    <row r="137" spans="2:11" customFormat="1" ht="15" customHeight="1">
      <c r="B137" s="219"/>
      <c r="C137" s="178" t="s">
        <v>3977</v>
      </c>
      <c r="D137" s="178"/>
      <c r="E137" s="178"/>
      <c r="F137" s="199" t="s">
        <v>3955</v>
      </c>
      <c r="G137" s="178"/>
      <c r="H137" s="178" t="s">
        <v>4002</v>
      </c>
      <c r="I137" s="178" t="s">
        <v>3951</v>
      </c>
      <c r="J137" s="178">
        <v>255</v>
      </c>
      <c r="K137" s="222"/>
    </row>
    <row r="138" spans="2:11" customFormat="1" ht="15" customHeight="1">
      <c r="B138" s="219"/>
      <c r="C138" s="178" t="s">
        <v>3979</v>
      </c>
      <c r="D138" s="178"/>
      <c r="E138" s="178"/>
      <c r="F138" s="199" t="s">
        <v>3949</v>
      </c>
      <c r="G138" s="178"/>
      <c r="H138" s="178" t="s">
        <v>4003</v>
      </c>
      <c r="I138" s="178" t="s">
        <v>3981</v>
      </c>
      <c r="J138" s="178"/>
      <c r="K138" s="222"/>
    </row>
    <row r="139" spans="2:11" customFormat="1" ht="15" customHeight="1">
      <c r="B139" s="219"/>
      <c r="C139" s="178" t="s">
        <v>3982</v>
      </c>
      <c r="D139" s="178"/>
      <c r="E139" s="178"/>
      <c r="F139" s="199" t="s">
        <v>3949</v>
      </c>
      <c r="G139" s="178"/>
      <c r="H139" s="178" t="s">
        <v>4004</v>
      </c>
      <c r="I139" s="178" t="s">
        <v>3984</v>
      </c>
      <c r="J139" s="178"/>
      <c r="K139" s="222"/>
    </row>
    <row r="140" spans="2:11" customFormat="1" ht="15" customHeight="1">
      <c r="B140" s="219"/>
      <c r="C140" s="178" t="s">
        <v>3985</v>
      </c>
      <c r="D140" s="178"/>
      <c r="E140" s="178"/>
      <c r="F140" s="199" t="s">
        <v>3949</v>
      </c>
      <c r="G140" s="178"/>
      <c r="H140" s="178" t="s">
        <v>3985</v>
      </c>
      <c r="I140" s="178" t="s">
        <v>3984</v>
      </c>
      <c r="J140" s="178"/>
      <c r="K140" s="222"/>
    </row>
    <row r="141" spans="2:11" customFormat="1" ht="15" customHeight="1">
      <c r="B141" s="219"/>
      <c r="C141" s="178" t="s">
        <v>37</v>
      </c>
      <c r="D141" s="178"/>
      <c r="E141" s="178"/>
      <c r="F141" s="199" t="s">
        <v>3949</v>
      </c>
      <c r="G141" s="178"/>
      <c r="H141" s="178" t="s">
        <v>4005</v>
      </c>
      <c r="I141" s="178" t="s">
        <v>3984</v>
      </c>
      <c r="J141" s="178"/>
      <c r="K141" s="222"/>
    </row>
    <row r="142" spans="2:11" customFormat="1" ht="15" customHeight="1">
      <c r="B142" s="219"/>
      <c r="C142" s="178" t="s">
        <v>4006</v>
      </c>
      <c r="D142" s="178"/>
      <c r="E142" s="178"/>
      <c r="F142" s="199" t="s">
        <v>3949</v>
      </c>
      <c r="G142" s="178"/>
      <c r="H142" s="178" t="s">
        <v>4007</v>
      </c>
      <c r="I142" s="178" t="s">
        <v>3984</v>
      </c>
      <c r="J142" s="178"/>
      <c r="K142" s="222"/>
    </row>
    <row r="143" spans="2:11" customFormat="1" ht="15" customHeight="1">
      <c r="B143" s="223"/>
      <c r="C143" s="224"/>
      <c r="D143" s="224"/>
      <c r="E143" s="224"/>
      <c r="F143" s="224"/>
      <c r="G143" s="224"/>
      <c r="H143" s="224"/>
      <c r="I143" s="224"/>
      <c r="J143" s="224"/>
      <c r="K143" s="225"/>
    </row>
    <row r="144" spans="2:11" customFormat="1" ht="18.75" customHeight="1">
      <c r="B144" s="210"/>
      <c r="C144" s="210"/>
      <c r="D144" s="210"/>
      <c r="E144" s="210"/>
      <c r="F144" s="211"/>
      <c r="G144" s="210"/>
      <c r="H144" s="210"/>
      <c r="I144" s="210"/>
      <c r="J144" s="210"/>
      <c r="K144" s="210"/>
    </row>
    <row r="145" spans="2:11" customFormat="1" ht="18.75" customHeight="1">
      <c r="B145" s="185"/>
      <c r="C145" s="185"/>
      <c r="D145" s="185"/>
      <c r="E145" s="185"/>
      <c r="F145" s="185"/>
      <c r="G145" s="185"/>
      <c r="H145" s="185"/>
      <c r="I145" s="185"/>
      <c r="J145" s="185"/>
      <c r="K145" s="185"/>
    </row>
    <row r="146" spans="2:11" customFormat="1" ht="7.5" customHeight="1">
      <c r="B146" s="186"/>
      <c r="C146" s="187"/>
      <c r="D146" s="187"/>
      <c r="E146" s="187"/>
      <c r="F146" s="187"/>
      <c r="G146" s="187"/>
      <c r="H146" s="187"/>
      <c r="I146" s="187"/>
      <c r="J146" s="187"/>
      <c r="K146" s="188"/>
    </row>
    <row r="147" spans="2:11" customFormat="1" ht="45" customHeight="1">
      <c r="B147" s="189"/>
      <c r="C147" s="298" t="s">
        <v>4008</v>
      </c>
      <c r="D147" s="298"/>
      <c r="E147" s="298"/>
      <c r="F147" s="298"/>
      <c r="G147" s="298"/>
      <c r="H147" s="298"/>
      <c r="I147" s="298"/>
      <c r="J147" s="298"/>
      <c r="K147" s="190"/>
    </row>
    <row r="148" spans="2:11" customFormat="1" ht="17.25" customHeight="1">
      <c r="B148" s="189"/>
      <c r="C148" s="191" t="s">
        <v>3943</v>
      </c>
      <c r="D148" s="191"/>
      <c r="E148" s="191"/>
      <c r="F148" s="191" t="s">
        <v>3944</v>
      </c>
      <c r="G148" s="192"/>
      <c r="H148" s="191" t="s">
        <v>53</v>
      </c>
      <c r="I148" s="191" t="s">
        <v>56</v>
      </c>
      <c r="J148" s="191" t="s">
        <v>3945</v>
      </c>
      <c r="K148" s="190"/>
    </row>
    <row r="149" spans="2:11" customFormat="1" ht="17.25" customHeight="1">
      <c r="B149" s="189"/>
      <c r="C149" s="193" t="s">
        <v>3946</v>
      </c>
      <c r="D149" s="193"/>
      <c r="E149" s="193"/>
      <c r="F149" s="194" t="s">
        <v>3947</v>
      </c>
      <c r="G149" s="195"/>
      <c r="H149" s="193"/>
      <c r="I149" s="193"/>
      <c r="J149" s="193" t="s">
        <v>3948</v>
      </c>
      <c r="K149" s="190"/>
    </row>
    <row r="150" spans="2:11" customFormat="1" ht="5.25" customHeight="1">
      <c r="B150" s="201"/>
      <c r="C150" s="196"/>
      <c r="D150" s="196"/>
      <c r="E150" s="196"/>
      <c r="F150" s="196"/>
      <c r="G150" s="197"/>
      <c r="H150" s="196"/>
      <c r="I150" s="196"/>
      <c r="J150" s="196"/>
      <c r="K150" s="222"/>
    </row>
    <row r="151" spans="2:11" customFormat="1" ht="15" customHeight="1">
      <c r="B151" s="201"/>
      <c r="C151" s="226" t="s">
        <v>3952</v>
      </c>
      <c r="D151" s="178"/>
      <c r="E151" s="178"/>
      <c r="F151" s="227" t="s">
        <v>3949</v>
      </c>
      <c r="G151" s="178"/>
      <c r="H151" s="226" t="s">
        <v>3989</v>
      </c>
      <c r="I151" s="226" t="s">
        <v>3951</v>
      </c>
      <c r="J151" s="226">
        <v>120</v>
      </c>
      <c r="K151" s="222"/>
    </row>
    <row r="152" spans="2:11" customFormat="1" ht="15" customHeight="1">
      <c r="B152" s="201"/>
      <c r="C152" s="226" t="s">
        <v>3998</v>
      </c>
      <c r="D152" s="178"/>
      <c r="E152" s="178"/>
      <c r="F152" s="227" t="s">
        <v>3949</v>
      </c>
      <c r="G152" s="178"/>
      <c r="H152" s="226" t="s">
        <v>4009</v>
      </c>
      <c r="I152" s="226" t="s">
        <v>3951</v>
      </c>
      <c r="J152" s="226" t="s">
        <v>4000</v>
      </c>
      <c r="K152" s="222"/>
    </row>
    <row r="153" spans="2:11" customFormat="1" ht="15" customHeight="1">
      <c r="B153" s="201"/>
      <c r="C153" s="226" t="s">
        <v>3897</v>
      </c>
      <c r="D153" s="178"/>
      <c r="E153" s="178"/>
      <c r="F153" s="227" t="s">
        <v>3949</v>
      </c>
      <c r="G153" s="178"/>
      <c r="H153" s="226" t="s">
        <v>4010</v>
      </c>
      <c r="I153" s="226" t="s">
        <v>3951</v>
      </c>
      <c r="J153" s="226" t="s">
        <v>4000</v>
      </c>
      <c r="K153" s="222"/>
    </row>
    <row r="154" spans="2:11" customFormat="1" ht="15" customHeight="1">
      <c r="B154" s="201"/>
      <c r="C154" s="226" t="s">
        <v>3954</v>
      </c>
      <c r="D154" s="178"/>
      <c r="E154" s="178"/>
      <c r="F154" s="227" t="s">
        <v>3955</v>
      </c>
      <c r="G154" s="178"/>
      <c r="H154" s="226" t="s">
        <v>3989</v>
      </c>
      <c r="I154" s="226" t="s">
        <v>3951</v>
      </c>
      <c r="J154" s="226">
        <v>50</v>
      </c>
      <c r="K154" s="222"/>
    </row>
    <row r="155" spans="2:11" customFormat="1" ht="15" customHeight="1">
      <c r="B155" s="201"/>
      <c r="C155" s="226" t="s">
        <v>3957</v>
      </c>
      <c r="D155" s="178"/>
      <c r="E155" s="178"/>
      <c r="F155" s="227" t="s">
        <v>3949</v>
      </c>
      <c r="G155" s="178"/>
      <c r="H155" s="226" t="s">
        <v>3989</v>
      </c>
      <c r="I155" s="226" t="s">
        <v>3959</v>
      </c>
      <c r="J155" s="226"/>
      <c r="K155" s="222"/>
    </row>
    <row r="156" spans="2:11" customFormat="1" ht="15" customHeight="1">
      <c r="B156" s="201"/>
      <c r="C156" s="226" t="s">
        <v>3968</v>
      </c>
      <c r="D156" s="178"/>
      <c r="E156" s="178"/>
      <c r="F156" s="227" t="s">
        <v>3955</v>
      </c>
      <c r="G156" s="178"/>
      <c r="H156" s="226" t="s">
        <v>3989</v>
      </c>
      <c r="I156" s="226" t="s">
        <v>3951</v>
      </c>
      <c r="J156" s="226">
        <v>50</v>
      </c>
      <c r="K156" s="222"/>
    </row>
    <row r="157" spans="2:11" customFormat="1" ht="15" customHeight="1">
      <c r="B157" s="201"/>
      <c r="C157" s="226" t="s">
        <v>3976</v>
      </c>
      <c r="D157" s="178"/>
      <c r="E157" s="178"/>
      <c r="F157" s="227" t="s">
        <v>3955</v>
      </c>
      <c r="G157" s="178"/>
      <c r="H157" s="226" t="s">
        <v>3989</v>
      </c>
      <c r="I157" s="226" t="s">
        <v>3951</v>
      </c>
      <c r="J157" s="226">
        <v>50</v>
      </c>
      <c r="K157" s="222"/>
    </row>
    <row r="158" spans="2:11" customFormat="1" ht="15" customHeight="1">
      <c r="B158" s="201"/>
      <c r="C158" s="226" t="s">
        <v>3974</v>
      </c>
      <c r="D158" s="178"/>
      <c r="E158" s="178"/>
      <c r="F158" s="227" t="s">
        <v>3955</v>
      </c>
      <c r="G158" s="178"/>
      <c r="H158" s="226" t="s">
        <v>3989</v>
      </c>
      <c r="I158" s="226" t="s">
        <v>3951</v>
      </c>
      <c r="J158" s="226">
        <v>50</v>
      </c>
      <c r="K158" s="222"/>
    </row>
    <row r="159" spans="2:11" customFormat="1" ht="15" customHeight="1">
      <c r="B159" s="201"/>
      <c r="C159" s="226" t="s">
        <v>128</v>
      </c>
      <c r="D159" s="178"/>
      <c r="E159" s="178"/>
      <c r="F159" s="227" t="s">
        <v>3949</v>
      </c>
      <c r="G159" s="178"/>
      <c r="H159" s="226" t="s">
        <v>4011</v>
      </c>
      <c r="I159" s="226" t="s">
        <v>3951</v>
      </c>
      <c r="J159" s="226" t="s">
        <v>4012</v>
      </c>
      <c r="K159" s="222"/>
    </row>
    <row r="160" spans="2:11" customFormat="1" ht="15" customHeight="1">
      <c r="B160" s="201"/>
      <c r="C160" s="226" t="s">
        <v>4013</v>
      </c>
      <c r="D160" s="178"/>
      <c r="E160" s="178"/>
      <c r="F160" s="227" t="s">
        <v>3949</v>
      </c>
      <c r="G160" s="178"/>
      <c r="H160" s="226" t="s">
        <v>4014</v>
      </c>
      <c r="I160" s="226" t="s">
        <v>3984</v>
      </c>
      <c r="J160" s="226"/>
      <c r="K160" s="222"/>
    </row>
    <row r="161" spans="2:11" customFormat="1" ht="15" customHeight="1">
      <c r="B161" s="228"/>
      <c r="C161" s="208"/>
      <c r="D161" s="208"/>
      <c r="E161" s="208"/>
      <c r="F161" s="208"/>
      <c r="G161" s="208"/>
      <c r="H161" s="208"/>
      <c r="I161" s="208"/>
      <c r="J161" s="208"/>
      <c r="K161" s="229"/>
    </row>
    <row r="162" spans="2:11" customFormat="1" ht="18.75" customHeight="1">
      <c r="B162" s="210"/>
      <c r="C162" s="220"/>
      <c r="D162" s="220"/>
      <c r="E162" s="220"/>
      <c r="F162" s="230"/>
      <c r="G162" s="220"/>
      <c r="H162" s="220"/>
      <c r="I162" s="220"/>
      <c r="J162" s="220"/>
      <c r="K162" s="210"/>
    </row>
    <row r="163" spans="2:11" customFormat="1" ht="18.75" customHeight="1">
      <c r="B163" s="185"/>
      <c r="C163" s="185"/>
      <c r="D163" s="185"/>
      <c r="E163" s="185"/>
      <c r="F163" s="185"/>
      <c r="G163" s="185"/>
      <c r="H163" s="185"/>
      <c r="I163" s="185"/>
      <c r="J163" s="185"/>
      <c r="K163" s="185"/>
    </row>
    <row r="164" spans="2:11" customFormat="1" ht="7.5" customHeight="1">
      <c r="B164" s="167"/>
      <c r="C164" s="168"/>
      <c r="D164" s="168"/>
      <c r="E164" s="168"/>
      <c r="F164" s="168"/>
      <c r="G164" s="168"/>
      <c r="H164" s="168"/>
      <c r="I164" s="168"/>
      <c r="J164" s="168"/>
      <c r="K164" s="169"/>
    </row>
    <row r="165" spans="2:11" customFormat="1" ht="45" customHeight="1">
      <c r="B165" s="170"/>
      <c r="C165" s="296" t="s">
        <v>4015</v>
      </c>
      <c r="D165" s="296"/>
      <c r="E165" s="296"/>
      <c r="F165" s="296"/>
      <c r="G165" s="296"/>
      <c r="H165" s="296"/>
      <c r="I165" s="296"/>
      <c r="J165" s="296"/>
      <c r="K165" s="171"/>
    </row>
    <row r="166" spans="2:11" customFormat="1" ht="17.25" customHeight="1">
      <c r="B166" s="170"/>
      <c r="C166" s="191" t="s">
        <v>3943</v>
      </c>
      <c r="D166" s="191"/>
      <c r="E166" s="191"/>
      <c r="F166" s="191" t="s">
        <v>3944</v>
      </c>
      <c r="G166" s="231"/>
      <c r="H166" s="232" t="s">
        <v>53</v>
      </c>
      <c r="I166" s="232" t="s">
        <v>56</v>
      </c>
      <c r="J166" s="191" t="s">
        <v>3945</v>
      </c>
      <c r="K166" s="171"/>
    </row>
    <row r="167" spans="2:11" customFormat="1" ht="17.25" customHeight="1">
      <c r="B167" s="172"/>
      <c r="C167" s="193" t="s">
        <v>3946</v>
      </c>
      <c r="D167" s="193"/>
      <c r="E167" s="193"/>
      <c r="F167" s="194" t="s">
        <v>3947</v>
      </c>
      <c r="G167" s="233"/>
      <c r="H167" s="234"/>
      <c r="I167" s="234"/>
      <c r="J167" s="193" t="s">
        <v>3948</v>
      </c>
      <c r="K167" s="173"/>
    </row>
    <row r="168" spans="2:11" customFormat="1" ht="5.25" customHeight="1">
      <c r="B168" s="201"/>
      <c r="C168" s="196"/>
      <c r="D168" s="196"/>
      <c r="E168" s="196"/>
      <c r="F168" s="196"/>
      <c r="G168" s="197"/>
      <c r="H168" s="196"/>
      <c r="I168" s="196"/>
      <c r="J168" s="196"/>
      <c r="K168" s="222"/>
    </row>
    <row r="169" spans="2:11" customFormat="1" ht="15" customHeight="1">
      <c r="B169" s="201"/>
      <c r="C169" s="178" t="s">
        <v>3952</v>
      </c>
      <c r="D169" s="178"/>
      <c r="E169" s="178"/>
      <c r="F169" s="199" t="s">
        <v>3949</v>
      </c>
      <c r="G169" s="178"/>
      <c r="H169" s="178" t="s">
        <v>3989</v>
      </c>
      <c r="I169" s="178" t="s">
        <v>3951</v>
      </c>
      <c r="J169" s="178">
        <v>120</v>
      </c>
      <c r="K169" s="222"/>
    </row>
    <row r="170" spans="2:11" customFormat="1" ht="15" customHeight="1">
      <c r="B170" s="201"/>
      <c r="C170" s="178" t="s">
        <v>3998</v>
      </c>
      <c r="D170" s="178"/>
      <c r="E170" s="178"/>
      <c r="F170" s="199" t="s">
        <v>3949</v>
      </c>
      <c r="G170" s="178"/>
      <c r="H170" s="178" t="s">
        <v>3999</v>
      </c>
      <c r="I170" s="178" t="s">
        <v>3951</v>
      </c>
      <c r="J170" s="178" t="s">
        <v>4000</v>
      </c>
      <c r="K170" s="222"/>
    </row>
    <row r="171" spans="2:11" customFormat="1" ht="15" customHeight="1">
      <c r="B171" s="201"/>
      <c r="C171" s="178" t="s">
        <v>3897</v>
      </c>
      <c r="D171" s="178"/>
      <c r="E171" s="178"/>
      <c r="F171" s="199" t="s">
        <v>3949</v>
      </c>
      <c r="G171" s="178"/>
      <c r="H171" s="178" t="s">
        <v>4016</v>
      </c>
      <c r="I171" s="178" t="s">
        <v>3951</v>
      </c>
      <c r="J171" s="178" t="s">
        <v>4000</v>
      </c>
      <c r="K171" s="222"/>
    </row>
    <row r="172" spans="2:11" customFormat="1" ht="15" customHeight="1">
      <c r="B172" s="201"/>
      <c r="C172" s="178" t="s">
        <v>3954</v>
      </c>
      <c r="D172" s="178"/>
      <c r="E172" s="178"/>
      <c r="F172" s="199" t="s">
        <v>3955</v>
      </c>
      <c r="G172" s="178"/>
      <c r="H172" s="178" t="s">
        <v>4016</v>
      </c>
      <c r="I172" s="178" t="s">
        <v>3951</v>
      </c>
      <c r="J172" s="178">
        <v>50</v>
      </c>
      <c r="K172" s="222"/>
    </row>
    <row r="173" spans="2:11" customFormat="1" ht="15" customHeight="1">
      <c r="B173" s="201"/>
      <c r="C173" s="178" t="s">
        <v>3957</v>
      </c>
      <c r="D173" s="178"/>
      <c r="E173" s="178"/>
      <c r="F173" s="199" t="s">
        <v>3949</v>
      </c>
      <c r="G173" s="178"/>
      <c r="H173" s="178" t="s">
        <v>4016</v>
      </c>
      <c r="I173" s="178" t="s">
        <v>3959</v>
      </c>
      <c r="J173" s="178"/>
      <c r="K173" s="222"/>
    </row>
    <row r="174" spans="2:11" customFormat="1" ht="15" customHeight="1">
      <c r="B174" s="201"/>
      <c r="C174" s="178" t="s">
        <v>3968</v>
      </c>
      <c r="D174" s="178"/>
      <c r="E174" s="178"/>
      <c r="F174" s="199" t="s">
        <v>3955</v>
      </c>
      <c r="G174" s="178"/>
      <c r="H174" s="178" t="s">
        <v>4016</v>
      </c>
      <c r="I174" s="178" t="s">
        <v>3951</v>
      </c>
      <c r="J174" s="178">
        <v>50</v>
      </c>
      <c r="K174" s="222"/>
    </row>
    <row r="175" spans="2:11" customFormat="1" ht="15" customHeight="1">
      <c r="B175" s="201"/>
      <c r="C175" s="178" t="s">
        <v>3976</v>
      </c>
      <c r="D175" s="178"/>
      <c r="E175" s="178"/>
      <c r="F175" s="199" t="s">
        <v>3955</v>
      </c>
      <c r="G175" s="178"/>
      <c r="H175" s="178" t="s">
        <v>4016</v>
      </c>
      <c r="I175" s="178" t="s">
        <v>3951</v>
      </c>
      <c r="J175" s="178">
        <v>50</v>
      </c>
      <c r="K175" s="222"/>
    </row>
    <row r="176" spans="2:11" customFormat="1" ht="15" customHeight="1">
      <c r="B176" s="201"/>
      <c r="C176" s="178" t="s">
        <v>3974</v>
      </c>
      <c r="D176" s="178"/>
      <c r="E176" s="178"/>
      <c r="F176" s="199" t="s">
        <v>3955</v>
      </c>
      <c r="G176" s="178"/>
      <c r="H176" s="178" t="s">
        <v>4016</v>
      </c>
      <c r="I176" s="178" t="s">
        <v>3951</v>
      </c>
      <c r="J176" s="178">
        <v>50</v>
      </c>
      <c r="K176" s="222"/>
    </row>
    <row r="177" spans="2:11" customFormat="1" ht="15" customHeight="1">
      <c r="B177" s="201"/>
      <c r="C177" s="178" t="s">
        <v>140</v>
      </c>
      <c r="D177" s="178"/>
      <c r="E177" s="178"/>
      <c r="F177" s="199" t="s">
        <v>3949</v>
      </c>
      <c r="G177" s="178"/>
      <c r="H177" s="178" t="s">
        <v>4017</v>
      </c>
      <c r="I177" s="178" t="s">
        <v>4018</v>
      </c>
      <c r="J177" s="178"/>
      <c r="K177" s="222"/>
    </row>
    <row r="178" spans="2:11" customFormat="1" ht="15" customHeight="1">
      <c r="B178" s="201"/>
      <c r="C178" s="178" t="s">
        <v>56</v>
      </c>
      <c r="D178" s="178"/>
      <c r="E178" s="178"/>
      <c r="F178" s="199" t="s">
        <v>3949</v>
      </c>
      <c r="G178" s="178"/>
      <c r="H178" s="178" t="s">
        <v>4019</v>
      </c>
      <c r="I178" s="178" t="s">
        <v>4020</v>
      </c>
      <c r="J178" s="178">
        <v>1</v>
      </c>
      <c r="K178" s="222"/>
    </row>
    <row r="179" spans="2:11" customFormat="1" ht="15" customHeight="1">
      <c r="B179" s="201"/>
      <c r="C179" s="178" t="s">
        <v>52</v>
      </c>
      <c r="D179" s="178"/>
      <c r="E179" s="178"/>
      <c r="F179" s="199" t="s">
        <v>3949</v>
      </c>
      <c r="G179" s="178"/>
      <c r="H179" s="178" t="s">
        <v>4021</v>
      </c>
      <c r="I179" s="178" t="s">
        <v>3951</v>
      </c>
      <c r="J179" s="178">
        <v>20</v>
      </c>
      <c r="K179" s="222"/>
    </row>
    <row r="180" spans="2:11" customFormat="1" ht="15" customHeight="1">
      <c r="B180" s="201"/>
      <c r="C180" s="178" t="s">
        <v>53</v>
      </c>
      <c r="D180" s="178"/>
      <c r="E180" s="178"/>
      <c r="F180" s="199" t="s">
        <v>3949</v>
      </c>
      <c r="G180" s="178"/>
      <c r="H180" s="178" t="s">
        <v>4022</v>
      </c>
      <c r="I180" s="178" t="s">
        <v>3951</v>
      </c>
      <c r="J180" s="178">
        <v>255</v>
      </c>
      <c r="K180" s="222"/>
    </row>
    <row r="181" spans="2:11" customFormat="1" ht="15" customHeight="1">
      <c r="B181" s="201"/>
      <c r="C181" s="178" t="s">
        <v>141</v>
      </c>
      <c r="D181" s="178"/>
      <c r="E181" s="178"/>
      <c r="F181" s="199" t="s">
        <v>3949</v>
      </c>
      <c r="G181" s="178"/>
      <c r="H181" s="178" t="s">
        <v>3913</v>
      </c>
      <c r="I181" s="178" t="s">
        <v>3951</v>
      </c>
      <c r="J181" s="178">
        <v>10</v>
      </c>
      <c r="K181" s="222"/>
    </row>
    <row r="182" spans="2:11" customFormat="1" ht="15" customHeight="1">
      <c r="B182" s="201"/>
      <c r="C182" s="178" t="s">
        <v>142</v>
      </c>
      <c r="D182" s="178"/>
      <c r="E182" s="178"/>
      <c r="F182" s="199" t="s">
        <v>3949</v>
      </c>
      <c r="G182" s="178"/>
      <c r="H182" s="178" t="s">
        <v>4023</v>
      </c>
      <c r="I182" s="178" t="s">
        <v>3984</v>
      </c>
      <c r="J182" s="178"/>
      <c r="K182" s="222"/>
    </row>
    <row r="183" spans="2:11" customFormat="1" ht="15" customHeight="1">
      <c r="B183" s="201"/>
      <c r="C183" s="178" t="s">
        <v>4024</v>
      </c>
      <c r="D183" s="178"/>
      <c r="E183" s="178"/>
      <c r="F183" s="199" t="s">
        <v>3949</v>
      </c>
      <c r="G183" s="178"/>
      <c r="H183" s="178" t="s">
        <v>4025</v>
      </c>
      <c r="I183" s="178" t="s">
        <v>3984</v>
      </c>
      <c r="J183" s="178"/>
      <c r="K183" s="222"/>
    </row>
    <row r="184" spans="2:11" customFormat="1" ht="15" customHeight="1">
      <c r="B184" s="201"/>
      <c r="C184" s="178" t="s">
        <v>4013</v>
      </c>
      <c r="D184" s="178"/>
      <c r="E184" s="178"/>
      <c r="F184" s="199" t="s">
        <v>3949</v>
      </c>
      <c r="G184" s="178"/>
      <c r="H184" s="178" t="s">
        <v>4026</v>
      </c>
      <c r="I184" s="178" t="s">
        <v>3984</v>
      </c>
      <c r="J184" s="178"/>
      <c r="K184" s="222"/>
    </row>
    <row r="185" spans="2:11" customFormat="1" ht="15" customHeight="1">
      <c r="B185" s="201"/>
      <c r="C185" s="178" t="s">
        <v>144</v>
      </c>
      <c r="D185" s="178"/>
      <c r="E185" s="178"/>
      <c r="F185" s="199" t="s">
        <v>3955</v>
      </c>
      <c r="G185" s="178"/>
      <c r="H185" s="178" t="s">
        <v>4027</v>
      </c>
      <c r="I185" s="178" t="s">
        <v>3951</v>
      </c>
      <c r="J185" s="178">
        <v>50</v>
      </c>
      <c r="K185" s="222"/>
    </row>
    <row r="186" spans="2:11" customFormat="1" ht="15" customHeight="1">
      <c r="B186" s="201"/>
      <c r="C186" s="178" t="s">
        <v>4028</v>
      </c>
      <c r="D186" s="178"/>
      <c r="E186" s="178"/>
      <c r="F186" s="199" t="s">
        <v>3955</v>
      </c>
      <c r="G186" s="178"/>
      <c r="H186" s="178" t="s">
        <v>4029</v>
      </c>
      <c r="I186" s="178" t="s">
        <v>4030</v>
      </c>
      <c r="J186" s="178"/>
      <c r="K186" s="222"/>
    </row>
    <row r="187" spans="2:11" customFormat="1" ht="15" customHeight="1">
      <c r="B187" s="201"/>
      <c r="C187" s="178" t="s">
        <v>4031</v>
      </c>
      <c r="D187" s="178"/>
      <c r="E187" s="178"/>
      <c r="F187" s="199" t="s">
        <v>3955</v>
      </c>
      <c r="G187" s="178"/>
      <c r="H187" s="178" t="s">
        <v>4032</v>
      </c>
      <c r="I187" s="178" t="s">
        <v>4030</v>
      </c>
      <c r="J187" s="178"/>
      <c r="K187" s="222"/>
    </row>
    <row r="188" spans="2:11" customFormat="1" ht="15" customHeight="1">
      <c r="B188" s="201"/>
      <c r="C188" s="178" t="s">
        <v>4033</v>
      </c>
      <c r="D188" s="178"/>
      <c r="E188" s="178"/>
      <c r="F188" s="199" t="s">
        <v>3955</v>
      </c>
      <c r="G188" s="178"/>
      <c r="H188" s="178" t="s">
        <v>4034</v>
      </c>
      <c r="I188" s="178" t="s">
        <v>4030</v>
      </c>
      <c r="J188" s="178"/>
      <c r="K188" s="222"/>
    </row>
    <row r="189" spans="2:11" customFormat="1" ht="15" customHeight="1">
      <c r="B189" s="201"/>
      <c r="C189" s="235" t="s">
        <v>4035</v>
      </c>
      <c r="D189" s="178"/>
      <c r="E189" s="178"/>
      <c r="F189" s="199" t="s">
        <v>3955</v>
      </c>
      <c r="G189" s="178"/>
      <c r="H189" s="178" t="s">
        <v>4036</v>
      </c>
      <c r="I189" s="178" t="s">
        <v>4037</v>
      </c>
      <c r="J189" s="236" t="s">
        <v>4038</v>
      </c>
      <c r="K189" s="222"/>
    </row>
    <row r="190" spans="2:11" customFormat="1" ht="15" customHeight="1">
      <c r="B190" s="237"/>
      <c r="C190" s="238" t="s">
        <v>4039</v>
      </c>
      <c r="D190" s="239"/>
      <c r="E190" s="239"/>
      <c r="F190" s="240" t="s">
        <v>3955</v>
      </c>
      <c r="G190" s="239"/>
      <c r="H190" s="239" t="s">
        <v>4040</v>
      </c>
      <c r="I190" s="239" t="s">
        <v>4037</v>
      </c>
      <c r="J190" s="241" t="s">
        <v>4038</v>
      </c>
      <c r="K190" s="242"/>
    </row>
    <row r="191" spans="2:11" customFormat="1" ht="15" customHeight="1">
      <c r="B191" s="201"/>
      <c r="C191" s="235" t="s">
        <v>41</v>
      </c>
      <c r="D191" s="178"/>
      <c r="E191" s="178"/>
      <c r="F191" s="199" t="s">
        <v>3949</v>
      </c>
      <c r="G191" s="178"/>
      <c r="H191" s="175" t="s">
        <v>4041</v>
      </c>
      <c r="I191" s="178" t="s">
        <v>4042</v>
      </c>
      <c r="J191" s="178"/>
      <c r="K191" s="222"/>
    </row>
    <row r="192" spans="2:11" customFormat="1" ht="15" customHeight="1">
      <c r="B192" s="201"/>
      <c r="C192" s="235" t="s">
        <v>4043</v>
      </c>
      <c r="D192" s="178"/>
      <c r="E192" s="178"/>
      <c r="F192" s="199" t="s">
        <v>3949</v>
      </c>
      <c r="G192" s="178"/>
      <c r="H192" s="178" t="s">
        <v>4044</v>
      </c>
      <c r="I192" s="178" t="s">
        <v>3984</v>
      </c>
      <c r="J192" s="178"/>
      <c r="K192" s="222"/>
    </row>
    <row r="193" spans="2:11" customFormat="1" ht="15" customHeight="1">
      <c r="B193" s="201"/>
      <c r="C193" s="235" t="s">
        <v>4045</v>
      </c>
      <c r="D193" s="178"/>
      <c r="E193" s="178"/>
      <c r="F193" s="199" t="s">
        <v>3949</v>
      </c>
      <c r="G193" s="178"/>
      <c r="H193" s="178" t="s">
        <v>4046</v>
      </c>
      <c r="I193" s="178" t="s">
        <v>3984</v>
      </c>
      <c r="J193" s="178"/>
      <c r="K193" s="222"/>
    </row>
    <row r="194" spans="2:11" customFormat="1" ht="15" customHeight="1">
      <c r="B194" s="201"/>
      <c r="C194" s="235" t="s">
        <v>4047</v>
      </c>
      <c r="D194" s="178"/>
      <c r="E194" s="178"/>
      <c r="F194" s="199" t="s">
        <v>3955</v>
      </c>
      <c r="G194" s="178"/>
      <c r="H194" s="178" t="s">
        <v>4048</v>
      </c>
      <c r="I194" s="178" t="s">
        <v>3984</v>
      </c>
      <c r="J194" s="178"/>
      <c r="K194" s="222"/>
    </row>
    <row r="195" spans="2:11" customFormat="1" ht="15" customHeight="1">
      <c r="B195" s="228"/>
      <c r="C195" s="243"/>
      <c r="D195" s="208"/>
      <c r="E195" s="208"/>
      <c r="F195" s="208"/>
      <c r="G195" s="208"/>
      <c r="H195" s="208"/>
      <c r="I195" s="208"/>
      <c r="J195" s="208"/>
      <c r="K195" s="229"/>
    </row>
    <row r="196" spans="2:11" customFormat="1" ht="18.75" customHeight="1">
      <c r="B196" s="210"/>
      <c r="C196" s="220"/>
      <c r="D196" s="220"/>
      <c r="E196" s="220"/>
      <c r="F196" s="230"/>
      <c r="G196" s="220"/>
      <c r="H196" s="220"/>
      <c r="I196" s="220"/>
      <c r="J196" s="220"/>
      <c r="K196" s="210"/>
    </row>
    <row r="197" spans="2:11" customFormat="1" ht="18.75" customHeight="1">
      <c r="B197" s="210"/>
      <c r="C197" s="220"/>
      <c r="D197" s="220"/>
      <c r="E197" s="220"/>
      <c r="F197" s="230"/>
      <c r="G197" s="220"/>
      <c r="H197" s="220"/>
      <c r="I197" s="220"/>
      <c r="J197" s="220"/>
      <c r="K197" s="210"/>
    </row>
    <row r="198" spans="2:11" customFormat="1" ht="18.75" customHeight="1">
      <c r="B198" s="185"/>
      <c r="C198" s="185"/>
      <c r="D198" s="185"/>
      <c r="E198" s="185"/>
      <c r="F198" s="185"/>
      <c r="G198" s="185"/>
      <c r="H198" s="185"/>
      <c r="I198" s="185"/>
      <c r="J198" s="185"/>
      <c r="K198" s="185"/>
    </row>
    <row r="199" spans="2:11" customFormat="1" ht="13.5">
      <c r="B199" s="167"/>
      <c r="C199" s="168"/>
      <c r="D199" s="168"/>
      <c r="E199" s="168"/>
      <c r="F199" s="168"/>
      <c r="G199" s="168"/>
      <c r="H199" s="168"/>
      <c r="I199" s="168"/>
      <c r="J199" s="168"/>
      <c r="K199" s="169"/>
    </row>
    <row r="200" spans="2:11" customFormat="1" ht="21">
      <c r="B200" s="170"/>
      <c r="C200" s="296" t="s">
        <v>4049</v>
      </c>
      <c r="D200" s="296"/>
      <c r="E200" s="296"/>
      <c r="F200" s="296"/>
      <c r="G200" s="296"/>
      <c r="H200" s="296"/>
      <c r="I200" s="296"/>
      <c r="J200" s="296"/>
      <c r="K200" s="171"/>
    </row>
    <row r="201" spans="2:11" customFormat="1" ht="25.5" customHeight="1">
      <c r="B201" s="170"/>
      <c r="C201" s="244" t="s">
        <v>4050</v>
      </c>
      <c r="D201" s="244"/>
      <c r="E201" s="244"/>
      <c r="F201" s="244" t="s">
        <v>4051</v>
      </c>
      <c r="G201" s="245"/>
      <c r="H201" s="297" t="s">
        <v>4052</v>
      </c>
      <c r="I201" s="297"/>
      <c r="J201" s="297"/>
      <c r="K201" s="171"/>
    </row>
    <row r="202" spans="2:11" customFormat="1" ht="5.25" customHeight="1">
      <c r="B202" s="201"/>
      <c r="C202" s="196"/>
      <c r="D202" s="196"/>
      <c r="E202" s="196"/>
      <c r="F202" s="196"/>
      <c r="G202" s="220"/>
      <c r="H202" s="196"/>
      <c r="I202" s="196"/>
      <c r="J202" s="196"/>
      <c r="K202" s="222"/>
    </row>
    <row r="203" spans="2:11" customFormat="1" ht="15" customHeight="1">
      <c r="B203" s="201"/>
      <c r="C203" s="178" t="s">
        <v>4042</v>
      </c>
      <c r="D203" s="178"/>
      <c r="E203" s="178"/>
      <c r="F203" s="199" t="s">
        <v>42</v>
      </c>
      <c r="G203" s="178"/>
      <c r="H203" s="295" t="s">
        <v>4053</v>
      </c>
      <c r="I203" s="295"/>
      <c r="J203" s="295"/>
      <c r="K203" s="222"/>
    </row>
    <row r="204" spans="2:11" customFormat="1" ht="15" customHeight="1">
      <c r="B204" s="201"/>
      <c r="C204" s="178"/>
      <c r="D204" s="178"/>
      <c r="E204" s="178"/>
      <c r="F204" s="199" t="s">
        <v>43</v>
      </c>
      <c r="G204" s="178"/>
      <c r="H204" s="295" t="s">
        <v>4054</v>
      </c>
      <c r="I204" s="295"/>
      <c r="J204" s="295"/>
      <c r="K204" s="222"/>
    </row>
    <row r="205" spans="2:11" customFormat="1" ht="15" customHeight="1">
      <c r="B205" s="201"/>
      <c r="C205" s="178"/>
      <c r="D205" s="178"/>
      <c r="E205" s="178"/>
      <c r="F205" s="199" t="s">
        <v>46</v>
      </c>
      <c r="G205" s="178"/>
      <c r="H205" s="295" t="s">
        <v>4055</v>
      </c>
      <c r="I205" s="295"/>
      <c r="J205" s="295"/>
      <c r="K205" s="222"/>
    </row>
    <row r="206" spans="2:11" customFormat="1" ht="15" customHeight="1">
      <c r="B206" s="201"/>
      <c r="C206" s="178"/>
      <c r="D206" s="178"/>
      <c r="E206" s="178"/>
      <c r="F206" s="199" t="s">
        <v>44</v>
      </c>
      <c r="G206" s="178"/>
      <c r="H206" s="295" t="s">
        <v>4056</v>
      </c>
      <c r="I206" s="295"/>
      <c r="J206" s="295"/>
      <c r="K206" s="222"/>
    </row>
    <row r="207" spans="2:11" customFormat="1" ht="15" customHeight="1">
      <c r="B207" s="201"/>
      <c r="C207" s="178"/>
      <c r="D207" s="178"/>
      <c r="E207" s="178"/>
      <c r="F207" s="199" t="s">
        <v>45</v>
      </c>
      <c r="G207" s="178"/>
      <c r="H207" s="295" t="s">
        <v>4057</v>
      </c>
      <c r="I207" s="295"/>
      <c r="J207" s="295"/>
      <c r="K207" s="222"/>
    </row>
    <row r="208" spans="2:11" customFormat="1" ht="15" customHeight="1">
      <c r="B208" s="201"/>
      <c r="C208" s="178"/>
      <c r="D208" s="178"/>
      <c r="E208" s="178"/>
      <c r="F208" s="199"/>
      <c r="G208" s="178"/>
      <c r="H208" s="178"/>
      <c r="I208" s="178"/>
      <c r="J208" s="178"/>
      <c r="K208" s="222"/>
    </row>
    <row r="209" spans="2:11" customFormat="1" ht="15" customHeight="1">
      <c r="B209" s="201"/>
      <c r="C209" s="178" t="s">
        <v>3996</v>
      </c>
      <c r="D209" s="178"/>
      <c r="E209" s="178"/>
      <c r="F209" s="199" t="s">
        <v>78</v>
      </c>
      <c r="G209" s="178"/>
      <c r="H209" s="295" t="s">
        <v>4058</v>
      </c>
      <c r="I209" s="295"/>
      <c r="J209" s="295"/>
      <c r="K209" s="222"/>
    </row>
    <row r="210" spans="2:11" customFormat="1" ht="15" customHeight="1">
      <c r="B210" s="201"/>
      <c r="C210" s="178"/>
      <c r="D210" s="178"/>
      <c r="E210" s="178"/>
      <c r="F210" s="199" t="s">
        <v>3891</v>
      </c>
      <c r="G210" s="178"/>
      <c r="H210" s="295" t="s">
        <v>3892</v>
      </c>
      <c r="I210" s="295"/>
      <c r="J210" s="295"/>
      <c r="K210" s="222"/>
    </row>
    <row r="211" spans="2:11" customFormat="1" ht="15" customHeight="1">
      <c r="B211" s="201"/>
      <c r="C211" s="178"/>
      <c r="D211" s="178"/>
      <c r="E211" s="178"/>
      <c r="F211" s="199" t="s">
        <v>3889</v>
      </c>
      <c r="G211" s="178"/>
      <c r="H211" s="295" t="s">
        <v>4059</v>
      </c>
      <c r="I211" s="295"/>
      <c r="J211" s="295"/>
      <c r="K211" s="222"/>
    </row>
    <row r="212" spans="2:11" customFormat="1" ht="15" customHeight="1">
      <c r="B212" s="246"/>
      <c r="C212" s="178"/>
      <c r="D212" s="178"/>
      <c r="E212" s="178"/>
      <c r="F212" s="199" t="s">
        <v>3893</v>
      </c>
      <c r="G212" s="235"/>
      <c r="H212" s="294" t="s">
        <v>3894</v>
      </c>
      <c r="I212" s="294"/>
      <c r="J212" s="294"/>
      <c r="K212" s="247"/>
    </row>
    <row r="213" spans="2:11" customFormat="1" ht="15" customHeight="1">
      <c r="B213" s="246"/>
      <c r="C213" s="178"/>
      <c r="D213" s="178"/>
      <c r="E213" s="178"/>
      <c r="F213" s="199" t="s">
        <v>3895</v>
      </c>
      <c r="G213" s="235"/>
      <c r="H213" s="294" t="s">
        <v>4060</v>
      </c>
      <c r="I213" s="294"/>
      <c r="J213" s="294"/>
      <c r="K213" s="247"/>
    </row>
    <row r="214" spans="2:11" customFormat="1" ht="15" customHeight="1">
      <c r="B214" s="246"/>
      <c r="C214" s="178"/>
      <c r="D214" s="178"/>
      <c r="E214" s="178"/>
      <c r="F214" s="199"/>
      <c r="G214" s="235"/>
      <c r="H214" s="226"/>
      <c r="I214" s="226"/>
      <c r="J214" s="226"/>
      <c r="K214" s="247"/>
    </row>
    <row r="215" spans="2:11" customFormat="1" ht="15" customHeight="1">
      <c r="B215" s="246"/>
      <c r="C215" s="178" t="s">
        <v>4020</v>
      </c>
      <c r="D215" s="178"/>
      <c r="E215" s="178"/>
      <c r="F215" s="199">
        <v>1</v>
      </c>
      <c r="G215" s="235"/>
      <c r="H215" s="294" t="s">
        <v>4061</v>
      </c>
      <c r="I215" s="294"/>
      <c r="J215" s="294"/>
      <c r="K215" s="247"/>
    </row>
    <row r="216" spans="2:11" customFormat="1" ht="15" customHeight="1">
      <c r="B216" s="246"/>
      <c r="C216" s="178"/>
      <c r="D216" s="178"/>
      <c r="E216" s="178"/>
      <c r="F216" s="199">
        <v>2</v>
      </c>
      <c r="G216" s="235"/>
      <c r="H216" s="294" t="s">
        <v>4062</v>
      </c>
      <c r="I216" s="294"/>
      <c r="J216" s="294"/>
      <c r="K216" s="247"/>
    </row>
    <row r="217" spans="2:11" customFormat="1" ht="15" customHeight="1">
      <c r="B217" s="246"/>
      <c r="C217" s="178"/>
      <c r="D217" s="178"/>
      <c r="E217" s="178"/>
      <c r="F217" s="199">
        <v>3</v>
      </c>
      <c r="G217" s="235"/>
      <c r="H217" s="294" t="s">
        <v>4063</v>
      </c>
      <c r="I217" s="294"/>
      <c r="J217" s="294"/>
      <c r="K217" s="247"/>
    </row>
    <row r="218" spans="2:11" customFormat="1" ht="15" customHeight="1">
      <c r="B218" s="246"/>
      <c r="C218" s="178"/>
      <c r="D218" s="178"/>
      <c r="E218" s="178"/>
      <c r="F218" s="199">
        <v>4</v>
      </c>
      <c r="G218" s="235"/>
      <c r="H218" s="294" t="s">
        <v>4064</v>
      </c>
      <c r="I218" s="294"/>
      <c r="J218" s="294"/>
      <c r="K218" s="247"/>
    </row>
    <row r="219" spans="2:11" customFormat="1" ht="12.75" customHeight="1">
      <c r="B219" s="248"/>
      <c r="C219" s="249"/>
      <c r="D219" s="249"/>
      <c r="E219" s="249"/>
      <c r="F219" s="249"/>
      <c r="G219" s="249"/>
      <c r="H219" s="249"/>
      <c r="I219" s="249"/>
      <c r="J219" s="249"/>
      <c r="K219" s="250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topLeftCell="A86" zoomScale="90" zoomScaleNormal="90" workbookViewId="0">
      <selection activeCell="I104" sqref="I10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126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ROUND(J87, 2)</f>
        <v>3089292.62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ROUND((SUM(BE87:BE156)),  2)</f>
        <v>3089292.62</v>
      </c>
      <c r="I33" s="87">
        <v>0.21</v>
      </c>
      <c r="J33" s="86">
        <f>ROUND(((SUM(BE87:BE156))*I33),  2)</f>
        <v>648751.44999999995</v>
      </c>
      <c r="L33" s="30"/>
    </row>
    <row r="34" spans="2:12" s="1" customFormat="1" ht="14.45" customHeight="1">
      <c r="B34" s="30"/>
      <c r="E34" s="25" t="s">
        <v>43</v>
      </c>
      <c r="F34" s="86">
        <f>ROUND((SUM(BF87:BF156)),  2)</f>
        <v>0</v>
      </c>
      <c r="I34" s="87">
        <v>0.12</v>
      </c>
      <c r="J34" s="86">
        <f>ROUND(((SUM(BF87:BF156))*I34),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ROUND((SUM(BG87:BG156)),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ROUND((SUM(BH87:BH156)),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ROUND((SUM(BI87:BI156)),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3738044.0700000003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30R1 - Dispečerské pracovistě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J87</f>
        <v>3089292.62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J88</f>
        <v>3089292.62</v>
      </c>
      <c r="L60" s="97"/>
    </row>
    <row r="61" spans="2:47" s="9" customFormat="1" ht="19.899999999999999" customHeight="1">
      <c r="B61" s="101"/>
      <c r="D61" s="102" t="s">
        <v>132</v>
      </c>
      <c r="E61" s="103"/>
      <c r="F61" s="103"/>
      <c r="G61" s="103"/>
      <c r="H61" s="103"/>
      <c r="I61" s="103"/>
      <c r="J61" s="104">
        <f>J89</f>
        <v>66093.78</v>
      </c>
      <c r="L61" s="101"/>
    </row>
    <row r="62" spans="2:47" s="9" customFormat="1" ht="19.899999999999999" customHeight="1">
      <c r="B62" s="101"/>
      <c r="D62" s="102" t="s">
        <v>133</v>
      </c>
      <c r="E62" s="103"/>
      <c r="F62" s="103"/>
      <c r="G62" s="103"/>
      <c r="H62" s="103"/>
      <c r="I62" s="103"/>
      <c r="J62" s="104">
        <f>J92</f>
        <v>882339.8600000001</v>
      </c>
      <c r="L62" s="101"/>
    </row>
    <row r="63" spans="2:47" s="9" customFormat="1" ht="19.899999999999999" customHeight="1">
      <c r="B63" s="101"/>
      <c r="D63" s="102" t="s">
        <v>134</v>
      </c>
      <c r="E63" s="103"/>
      <c r="F63" s="103"/>
      <c r="G63" s="103"/>
      <c r="H63" s="103"/>
      <c r="I63" s="103"/>
      <c r="J63" s="104">
        <f>J105</f>
        <v>1299980.7800000003</v>
      </c>
      <c r="L63" s="101"/>
    </row>
    <row r="64" spans="2:47" s="9" customFormat="1" ht="19.899999999999999" customHeight="1">
      <c r="B64" s="101"/>
      <c r="D64" s="102" t="s">
        <v>135</v>
      </c>
      <c r="E64" s="103"/>
      <c r="F64" s="103"/>
      <c r="G64" s="103"/>
      <c r="H64" s="103"/>
      <c r="I64" s="103"/>
      <c r="J64" s="104">
        <f>J130</f>
        <v>36837.230000000003</v>
      </c>
      <c r="L64" s="101"/>
    </row>
    <row r="65" spans="2:12" s="9" customFormat="1" ht="19.899999999999999" customHeight="1">
      <c r="B65" s="101"/>
      <c r="D65" s="102" t="s">
        <v>136</v>
      </c>
      <c r="E65" s="103"/>
      <c r="F65" s="103"/>
      <c r="G65" s="103"/>
      <c r="H65" s="103"/>
      <c r="I65" s="103"/>
      <c r="J65" s="104">
        <f>J137</f>
        <v>9851.33</v>
      </c>
      <c r="L65" s="101"/>
    </row>
    <row r="66" spans="2:12" s="9" customFormat="1" ht="19.899999999999999" customHeight="1">
      <c r="B66" s="101"/>
      <c r="D66" s="102" t="s">
        <v>137</v>
      </c>
      <c r="E66" s="103"/>
      <c r="F66" s="103"/>
      <c r="G66" s="103"/>
      <c r="H66" s="103"/>
      <c r="I66" s="103"/>
      <c r="J66" s="104">
        <f>J139</f>
        <v>11687.07</v>
      </c>
      <c r="L66" s="101"/>
    </row>
    <row r="67" spans="2:12" s="9" customFormat="1" ht="19.899999999999999" customHeight="1">
      <c r="B67" s="101"/>
      <c r="D67" s="102" t="s">
        <v>138</v>
      </c>
      <c r="E67" s="103"/>
      <c r="F67" s="103"/>
      <c r="G67" s="103"/>
      <c r="H67" s="103"/>
      <c r="I67" s="103"/>
      <c r="J67" s="104">
        <f>J143</f>
        <v>782502.57000000007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139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17</v>
      </c>
      <c r="L76" s="30"/>
    </row>
    <row r="77" spans="2:12" s="1" customFormat="1" ht="16.5" customHeight="1">
      <c r="B77" s="30"/>
      <c r="E77" s="291" t="str">
        <f>E7</f>
        <v>ČOV Vrchlabí</v>
      </c>
      <c r="F77" s="292"/>
      <c r="G77" s="292"/>
      <c r="H77" s="292"/>
      <c r="L77" s="30"/>
    </row>
    <row r="78" spans="2:12" s="1" customFormat="1" ht="12" customHeight="1">
      <c r="B78" s="30"/>
      <c r="C78" s="25" t="s">
        <v>125</v>
      </c>
      <c r="L78" s="30"/>
    </row>
    <row r="79" spans="2:12" s="1" customFormat="1" ht="16.5" customHeight="1">
      <c r="B79" s="30"/>
      <c r="E79" s="285" t="str">
        <f>E9</f>
        <v>30R1 - Dispečerské pracovistě</v>
      </c>
      <c r="F79" s="290"/>
      <c r="G79" s="290"/>
      <c r="H79" s="29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>
        <f>IF(J12="","",J12)</f>
        <v>45539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24</v>
      </c>
      <c r="F83" s="23" t="str">
        <f>E15</f>
        <v xml:space="preserve"> </v>
      </c>
      <c r="I83" s="25" t="s">
        <v>29</v>
      </c>
      <c r="J83" s="28" t="str">
        <f>E21</f>
        <v xml:space="preserve"> </v>
      </c>
      <c r="L83" s="30"/>
    </row>
    <row r="84" spans="2:65" s="1" customFormat="1" ht="15.2" customHeight="1">
      <c r="B84" s="30"/>
      <c r="C84" s="25" t="s">
        <v>28</v>
      </c>
      <c r="F84" s="23" t="str">
        <f>IF(E18="","",E18)</f>
        <v>VODA CZ s.r.o.</v>
      </c>
      <c r="I84" s="25" t="s">
        <v>31</v>
      </c>
      <c r="J84" s="28" t="str">
        <f>E24</f>
        <v>PP POHONY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140</v>
      </c>
      <c r="D86" s="107" t="s">
        <v>56</v>
      </c>
      <c r="E86" s="107" t="s">
        <v>52</v>
      </c>
      <c r="F86" s="107" t="s">
        <v>53</v>
      </c>
      <c r="G86" s="107" t="s">
        <v>141</v>
      </c>
      <c r="H86" s="107" t="s">
        <v>142</v>
      </c>
      <c r="I86" s="107" t="s">
        <v>143</v>
      </c>
      <c r="J86" s="107" t="s">
        <v>129</v>
      </c>
      <c r="K86" s="108" t="s">
        <v>144</v>
      </c>
      <c r="L86" s="105"/>
      <c r="M86" s="54" t="s">
        <v>3</v>
      </c>
      <c r="N86" s="55" t="s">
        <v>41</v>
      </c>
      <c r="O86" s="55" t="s">
        <v>145</v>
      </c>
      <c r="P86" s="55" t="s">
        <v>146</v>
      </c>
      <c r="Q86" s="55" t="s">
        <v>147</v>
      </c>
      <c r="R86" s="55" t="s">
        <v>148</v>
      </c>
      <c r="S86" s="55" t="s">
        <v>149</v>
      </c>
      <c r="T86" s="56" t="s">
        <v>150</v>
      </c>
    </row>
    <row r="87" spans="2:65" s="1" customFormat="1" ht="22.9" customHeight="1">
      <c r="B87" s="30"/>
      <c r="C87" s="59" t="s">
        <v>151</v>
      </c>
      <c r="J87" s="109">
        <f>BK87</f>
        <v>3089292.62</v>
      </c>
      <c r="L87" s="30"/>
      <c r="M87" s="57"/>
      <c r="N87" s="48"/>
      <c r="O87" s="48"/>
      <c r="P87" s="110">
        <f>P88</f>
        <v>0</v>
      </c>
      <c r="Q87" s="48"/>
      <c r="R87" s="110">
        <f>R88</f>
        <v>0</v>
      </c>
      <c r="S87" s="48"/>
      <c r="T87" s="111">
        <f>T88</f>
        <v>0</v>
      </c>
      <c r="AT87" s="15" t="s">
        <v>70</v>
      </c>
      <c r="AU87" s="15" t="s">
        <v>130</v>
      </c>
      <c r="BK87" s="112">
        <f>BK88</f>
        <v>3089292.62</v>
      </c>
    </row>
    <row r="88" spans="2:65" s="11" customFormat="1" ht="25.9" customHeight="1">
      <c r="B88" s="113"/>
      <c r="D88" s="114" t="s">
        <v>70</v>
      </c>
      <c r="E88" s="115" t="s">
        <v>152</v>
      </c>
      <c r="F88" s="115" t="s">
        <v>152</v>
      </c>
      <c r="I88" s="116"/>
      <c r="J88" s="117">
        <f>BK88</f>
        <v>3089292.62</v>
      </c>
      <c r="L88" s="113"/>
      <c r="M88" s="118"/>
      <c r="P88" s="119">
        <f>P89+P92+P105+P130+P137+P139+P143</f>
        <v>0</v>
      </c>
      <c r="R88" s="119">
        <f>R89+R92+R105+R130+R137+R139+R143</f>
        <v>0</v>
      </c>
      <c r="T88" s="120">
        <f>T89+T92+T105+T130+T137+T139+T143</f>
        <v>0</v>
      </c>
      <c r="AR88" s="114" t="s">
        <v>79</v>
      </c>
      <c r="AT88" s="121" t="s">
        <v>70</v>
      </c>
      <c r="AU88" s="121" t="s">
        <v>71</v>
      </c>
      <c r="AY88" s="114" t="s">
        <v>153</v>
      </c>
      <c r="BK88" s="122">
        <f>BK89+BK92+BK105+BK130+BK137+BK139+BK143</f>
        <v>3089292.62</v>
      </c>
    </row>
    <row r="89" spans="2:65" s="11" customFormat="1" ht="22.9" customHeight="1">
      <c r="B89" s="113"/>
      <c r="D89" s="114" t="s">
        <v>70</v>
      </c>
      <c r="E89" s="123" t="s">
        <v>154</v>
      </c>
      <c r="F89" s="123" t="s">
        <v>155</v>
      </c>
      <c r="I89" s="116"/>
      <c r="J89" s="124">
        <f>BK89</f>
        <v>66093.78</v>
      </c>
      <c r="L89" s="113"/>
      <c r="M89" s="118"/>
      <c r="P89" s="119">
        <f>SUM(P90:P91)</f>
        <v>0</v>
      </c>
      <c r="R89" s="119">
        <f>SUM(R90:R91)</f>
        <v>0</v>
      </c>
      <c r="T89" s="120">
        <f>SUM(T90:T91)</f>
        <v>0</v>
      </c>
      <c r="AR89" s="114" t="s">
        <v>79</v>
      </c>
      <c r="AT89" s="121" t="s">
        <v>70</v>
      </c>
      <c r="AU89" s="121" t="s">
        <v>79</v>
      </c>
      <c r="AY89" s="114" t="s">
        <v>153</v>
      </c>
      <c r="BK89" s="122">
        <f>SUM(BK90:BK91)</f>
        <v>66093.78</v>
      </c>
    </row>
    <row r="90" spans="2:65" s="1" customFormat="1" ht="37.9" customHeight="1">
      <c r="B90" s="125"/>
      <c r="C90" s="126" t="s">
        <v>79</v>
      </c>
      <c r="D90" s="126" t="s">
        <v>156</v>
      </c>
      <c r="E90" s="127" t="s">
        <v>157</v>
      </c>
      <c r="F90" s="128" t="s">
        <v>158</v>
      </c>
      <c r="G90" s="129" t="s">
        <v>159</v>
      </c>
      <c r="H90" s="130">
        <v>1</v>
      </c>
      <c r="I90" s="131">
        <v>62211.7</v>
      </c>
      <c r="J90" s="132">
        <f>ROUND(I90*H90,2)</f>
        <v>62211.7</v>
      </c>
      <c r="K90" s="128" t="s">
        <v>3</v>
      </c>
      <c r="L90" s="133"/>
      <c r="M90" s="134" t="s">
        <v>3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160</v>
      </c>
      <c r="AT90" s="138" t="s">
        <v>156</v>
      </c>
      <c r="AU90" s="138" t="s">
        <v>81</v>
      </c>
      <c r="AY90" s="15" t="s">
        <v>153</v>
      </c>
      <c r="BE90" s="139">
        <f>IF(N90="základní",J90,0)</f>
        <v>62211.7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5" t="s">
        <v>79</v>
      </c>
      <c r="BK90" s="139">
        <f>ROUND(I90*H90,2)</f>
        <v>62211.7</v>
      </c>
      <c r="BL90" s="15" t="s">
        <v>161</v>
      </c>
      <c r="BM90" s="138" t="s">
        <v>81</v>
      </c>
    </row>
    <row r="91" spans="2:65" s="1" customFormat="1" ht="16.5" customHeight="1">
      <c r="B91" s="125"/>
      <c r="C91" s="126" t="s">
        <v>81</v>
      </c>
      <c r="D91" s="126" t="s">
        <v>156</v>
      </c>
      <c r="E91" s="127" t="s">
        <v>162</v>
      </c>
      <c r="F91" s="128" t="s">
        <v>163</v>
      </c>
      <c r="G91" s="129" t="s">
        <v>164</v>
      </c>
      <c r="H91" s="130">
        <v>1</v>
      </c>
      <c r="I91" s="131">
        <v>3882.08</v>
      </c>
      <c r="J91" s="132">
        <f>ROUND(I91*H91,2)</f>
        <v>3882.08</v>
      </c>
      <c r="K91" s="128" t="s">
        <v>3</v>
      </c>
      <c r="L91" s="133"/>
      <c r="M91" s="134" t="s">
        <v>3</v>
      </c>
      <c r="N91" s="135" t="s">
        <v>42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>IF(N91="základní",J91,0)</f>
        <v>3882.08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5" t="s">
        <v>79</v>
      </c>
      <c r="BK91" s="139">
        <f>ROUND(I91*H91,2)</f>
        <v>3882.08</v>
      </c>
      <c r="BL91" s="15" t="s">
        <v>161</v>
      </c>
      <c r="BM91" s="138" t="s">
        <v>161</v>
      </c>
    </row>
    <row r="92" spans="2:65" s="11" customFormat="1" ht="22.9" customHeight="1">
      <c r="B92" s="113"/>
      <c r="D92" s="114" t="s">
        <v>70</v>
      </c>
      <c r="E92" s="123" t="s">
        <v>165</v>
      </c>
      <c r="F92" s="123" t="s">
        <v>166</v>
      </c>
      <c r="I92" s="116"/>
      <c r="J92" s="124">
        <f>BK92</f>
        <v>882339.8600000001</v>
      </c>
      <c r="L92" s="113"/>
      <c r="M92" s="118"/>
      <c r="P92" s="119">
        <f>SUM(P93:P104)</f>
        <v>0</v>
      </c>
      <c r="R92" s="119">
        <f>SUM(R93:R104)</f>
        <v>0</v>
      </c>
      <c r="T92" s="120">
        <f>SUM(T93:T104)</f>
        <v>0</v>
      </c>
      <c r="AR92" s="114" t="s">
        <v>79</v>
      </c>
      <c r="AT92" s="121" t="s">
        <v>70</v>
      </c>
      <c r="AU92" s="121" t="s">
        <v>79</v>
      </c>
      <c r="AY92" s="114" t="s">
        <v>153</v>
      </c>
      <c r="BK92" s="122">
        <f>SUM(BK93:BK104)</f>
        <v>882339.8600000001</v>
      </c>
    </row>
    <row r="93" spans="2:65" s="1" customFormat="1" ht="33" customHeight="1">
      <c r="B93" s="125"/>
      <c r="C93" s="126" t="s">
        <v>167</v>
      </c>
      <c r="D93" s="126" t="s">
        <v>156</v>
      </c>
      <c r="E93" s="127" t="s">
        <v>168</v>
      </c>
      <c r="F93" s="128" t="s">
        <v>169</v>
      </c>
      <c r="G93" s="129" t="s">
        <v>159</v>
      </c>
      <c r="H93" s="130">
        <v>2</v>
      </c>
      <c r="I93" s="131">
        <v>269815</v>
      </c>
      <c r="J93" s="132">
        <f t="shared" ref="J93:J104" si="0">ROUND(I93*H93,2)</f>
        <v>539630</v>
      </c>
      <c r="K93" s="128" t="s">
        <v>3</v>
      </c>
      <c r="L93" s="133"/>
      <c r="M93" s="134" t="s">
        <v>3</v>
      </c>
      <c r="N93" s="135" t="s">
        <v>42</v>
      </c>
      <c r="P93" s="136">
        <f t="shared" ref="P93:P104" si="1">O93*H93</f>
        <v>0</v>
      </c>
      <c r="Q93" s="136">
        <v>0</v>
      </c>
      <c r="R93" s="136">
        <f t="shared" ref="R93:R104" si="2">Q93*H93</f>
        <v>0</v>
      </c>
      <c r="S93" s="136">
        <v>0</v>
      </c>
      <c r="T93" s="137">
        <f t="shared" ref="T93:T104" si="3"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 t="shared" ref="BE93:BE104" si="4">IF(N93="základní",J93,0)</f>
        <v>539630</v>
      </c>
      <c r="BF93" s="139">
        <f t="shared" ref="BF93:BF104" si="5">IF(N93="snížená",J93,0)</f>
        <v>0</v>
      </c>
      <c r="BG93" s="139">
        <f t="shared" ref="BG93:BG104" si="6">IF(N93="zákl. přenesená",J93,0)</f>
        <v>0</v>
      </c>
      <c r="BH93" s="139">
        <f t="shared" ref="BH93:BH104" si="7">IF(N93="sníž. přenesená",J93,0)</f>
        <v>0</v>
      </c>
      <c r="BI93" s="139">
        <f t="shared" ref="BI93:BI104" si="8">IF(N93="nulová",J93,0)</f>
        <v>0</v>
      </c>
      <c r="BJ93" s="15" t="s">
        <v>79</v>
      </c>
      <c r="BK93" s="139">
        <f t="shared" ref="BK93:BK104" si="9">ROUND(I93*H93,2)</f>
        <v>539630</v>
      </c>
      <c r="BL93" s="15" t="s">
        <v>161</v>
      </c>
      <c r="BM93" s="138" t="s">
        <v>170</v>
      </c>
    </row>
    <row r="94" spans="2:65" s="1" customFormat="1" ht="16.5" customHeight="1">
      <c r="B94" s="125"/>
      <c r="C94" s="126" t="s">
        <v>161</v>
      </c>
      <c r="D94" s="126" t="s">
        <v>156</v>
      </c>
      <c r="E94" s="127" t="s">
        <v>171</v>
      </c>
      <c r="F94" s="128" t="s">
        <v>172</v>
      </c>
      <c r="G94" s="129" t="s">
        <v>159</v>
      </c>
      <c r="H94" s="130">
        <v>4</v>
      </c>
      <c r="I94" s="131">
        <v>6471.37</v>
      </c>
      <c r="J94" s="132">
        <f t="shared" si="0"/>
        <v>25885.48</v>
      </c>
      <c r="K94" s="128" t="s">
        <v>3</v>
      </c>
      <c r="L94" s="133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160</v>
      </c>
      <c r="AT94" s="138" t="s">
        <v>156</v>
      </c>
      <c r="AU94" s="138" t="s">
        <v>81</v>
      </c>
      <c r="AY94" s="15" t="s">
        <v>153</v>
      </c>
      <c r="BE94" s="139">
        <f t="shared" si="4"/>
        <v>25885.48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5" t="s">
        <v>79</v>
      </c>
      <c r="BK94" s="139">
        <f t="shared" si="9"/>
        <v>25885.48</v>
      </c>
      <c r="BL94" s="15" t="s">
        <v>161</v>
      </c>
      <c r="BM94" s="138" t="s">
        <v>173</v>
      </c>
    </row>
    <row r="95" spans="2:65" s="1" customFormat="1" ht="16.5" customHeight="1">
      <c r="B95" s="125"/>
      <c r="C95" s="126" t="s">
        <v>174</v>
      </c>
      <c r="D95" s="126" t="s">
        <v>156</v>
      </c>
      <c r="E95" s="127" t="s">
        <v>175</v>
      </c>
      <c r="F95" s="128" t="s">
        <v>176</v>
      </c>
      <c r="G95" s="129" t="s">
        <v>159</v>
      </c>
      <c r="H95" s="130">
        <v>4</v>
      </c>
      <c r="I95" s="131">
        <v>11739.278415479999</v>
      </c>
      <c r="J95" s="132">
        <f t="shared" si="0"/>
        <v>46957.11</v>
      </c>
      <c r="K95" s="128" t="s">
        <v>3</v>
      </c>
      <c r="L95" s="133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si="4"/>
        <v>46957.11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5" t="s">
        <v>79</v>
      </c>
      <c r="BK95" s="139">
        <f t="shared" si="9"/>
        <v>46957.11</v>
      </c>
      <c r="BL95" s="15" t="s">
        <v>161</v>
      </c>
      <c r="BM95" s="138" t="s">
        <v>177</v>
      </c>
    </row>
    <row r="96" spans="2:65" s="1" customFormat="1" ht="16.5" customHeight="1">
      <c r="B96" s="125"/>
      <c r="C96" s="126" t="s">
        <v>178</v>
      </c>
      <c r="D96" s="126" t="s">
        <v>156</v>
      </c>
      <c r="E96" s="127" t="s">
        <v>179</v>
      </c>
      <c r="F96" s="128" t="s">
        <v>180</v>
      </c>
      <c r="G96" s="129" t="s">
        <v>159</v>
      </c>
      <c r="H96" s="130">
        <v>2</v>
      </c>
      <c r="I96" s="131">
        <v>3209.7612670200001</v>
      </c>
      <c r="J96" s="132">
        <f t="shared" si="0"/>
        <v>6419.52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6419.52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6419.52</v>
      </c>
      <c r="BL96" s="15" t="s">
        <v>161</v>
      </c>
      <c r="BM96" s="138" t="s">
        <v>181</v>
      </c>
    </row>
    <row r="97" spans="2:65" s="1" customFormat="1" ht="16.5" customHeight="1">
      <c r="B97" s="125"/>
      <c r="C97" s="126" t="s">
        <v>182</v>
      </c>
      <c r="D97" s="126" t="s">
        <v>156</v>
      </c>
      <c r="E97" s="127" t="s">
        <v>183</v>
      </c>
      <c r="F97" s="128" t="s">
        <v>184</v>
      </c>
      <c r="G97" s="129" t="s">
        <v>159</v>
      </c>
      <c r="H97" s="130">
        <v>2</v>
      </c>
      <c r="I97" s="131">
        <v>13044.25</v>
      </c>
      <c r="J97" s="132">
        <f t="shared" si="0"/>
        <v>26088.5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26088.5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26088.5</v>
      </c>
      <c r="BL97" s="15" t="s">
        <v>161</v>
      </c>
      <c r="BM97" s="138" t="s">
        <v>185</v>
      </c>
    </row>
    <row r="98" spans="2:65" s="1" customFormat="1" ht="24.2" customHeight="1">
      <c r="B98" s="125"/>
      <c r="C98" s="126" t="s">
        <v>160</v>
      </c>
      <c r="D98" s="126" t="s">
        <v>156</v>
      </c>
      <c r="E98" s="127" t="s">
        <v>186</v>
      </c>
      <c r="F98" s="128" t="s">
        <v>187</v>
      </c>
      <c r="G98" s="129" t="s">
        <v>159</v>
      </c>
      <c r="H98" s="130">
        <v>2</v>
      </c>
      <c r="I98" s="131">
        <v>1230.9920238</v>
      </c>
      <c r="J98" s="132">
        <f t="shared" si="0"/>
        <v>2461.98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2461.98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2461.98</v>
      </c>
      <c r="BL98" s="15" t="s">
        <v>161</v>
      </c>
      <c r="BM98" s="138" t="s">
        <v>188</v>
      </c>
    </row>
    <row r="99" spans="2:65" s="1" customFormat="1" ht="37.9" customHeight="1">
      <c r="B99" s="125"/>
      <c r="C99" s="126" t="s">
        <v>189</v>
      </c>
      <c r="D99" s="126" t="s">
        <v>156</v>
      </c>
      <c r="E99" s="127" t="s">
        <v>190</v>
      </c>
      <c r="F99" s="128" t="s">
        <v>191</v>
      </c>
      <c r="G99" s="129" t="s">
        <v>164</v>
      </c>
      <c r="H99" s="130">
        <v>1</v>
      </c>
      <c r="I99" s="131">
        <v>64650.68</v>
      </c>
      <c r="J99" s="132">
        <f t="shared" si="0"/>
        <v>64650.68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64650.68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64650.68</v>
      </c>
      <c r="BL99" s="15" t="s">
        <v>161</v>
      </c>
      <c r="BM99" s="138" t="s">
        <v>192</v>
      </c>
    </row>
    <row r="100" spans="2:65" s="1" customFormat="1" ht="24.2" customHeight="1">
      <c r="B100" s="125"/>
      <c r="C100" s="126" t="s">
        <v>193</v>
      </c>
      <c r="D100" s="126" t="s">
        <v>156</v>
      </c>
      <c r="E100" s="127" t="s">
        <v>194</v>
      </c>
      <c r="F100" s="128" t="s">
        <v>195</v>
      </c>
      <c r="G100" s="129" t="s">
        <v>159</v>
      </c>
      <c r="H100" s="130">
        <v>1</v>
      </c>
      <c r="I100" s="131">
        <v>3187.7772464999998</v>
      </c>
      <c r="J100" s="132">
        <f t="shared" si="0"/>
        <v>3187.78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3187.78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3187.78</v>
      </c>
      <c r="BL100" s="15" t="s">
        <v>161</v>
      </c>
      <c r="BM100" s="138" t="s">
        <v>196</v>
      </c>
    </row>
    <row r="101" spans="2:65" s="1" customFormat="1" ht="16.5" customHeight="1">
      <c r="B101" s="125"/>
      <c r="C101" s="126" t="s">
        <v>197</v>
      </c>
      <c r="D101" s="126" t="s">
        <v>156</v>
      </c>
      <c r="E101" s="127" t="s">
        <v>198</v>
      </c>
      <c r="F101" s="128" t="s">
        <v>199</v>
      </c>
      <c r="G101" s="129" t="s">
        <v>159</v>
      </c>
      <c r="H101" s="130">
        <v>1</v>
      </c>
      <c r="I101" s="131">
        <v>6895.9309649999996</v>
      </c>
      <c r="J101" s="132">
        <f t="shared" si="0"/>
        <v>6895.93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6895.93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6895.93</v>
      </c>
      <c r="BL101" s="15" t="s">
        <v>161</v>
      </c>
      <c r="BM101" s="138" t="s">
        <v>200</v>
      </c>
    </row>
    <row r="102" spans="2:65" s="1" customFormat="1" ht="16.5" customHeight="1">
      <c r="B102" s="125"/>
      <c r="C102" s="126" t="s">
        <v>9</v>
      </c>
      <c r="D102" s="126" t="s">
        <v>156</v>
      </c>
      <c r="E102" s="127" t="s">
        <v>201</v>
      </c>
      <c r="F102" s="128" t="s">
        <v>202</v>
      </c>
      <c r="G102" s="129" t="s">
        <v>159</v>
      </c>
      <c r="H102" s="130">
        <v>1</v>
      </c>
      <c r="I102" s="131">
        <v>15837.073444499998</v>
      </c>
      <c r="J102" s="132">
        <f t="shared" si="0"/>
        <v>15837.07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15837.07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15837.07</v>
      </c>
      <c r="BL102" s="15" t="s">
        <v>161</v>
      </c>
      <c r="BM102" s="138" t="s">
        <v>203</v>
      </c>
    </row>
    <row r="103" spans="2:65" s="1" customFormat="1" ht="16.5" customHeight="1">
      <c r="B103" s="125"/>
      <c r="C103" s="126" t="s">
        <v>204</v>
      </c>
      <c r="D103" s="126" t="s">
        <v>156</v>
      </c>
      <c r="E103" s="127" t="s">
        <v>205</v>
      </c>
      <c r="F103" s="128" t="s">
        <v>206</v>
      </c>
      <c r="G103" s="129" t="s">
        <v>159</v>
      </c>
      <c r="H103" s="130">
        <v>2</v>
      </c>
      <c r="I103" s="131">
        <v>4522.6560225000003</v>
      </c>
      <c r="J103" s="132">
        <f t="shared" si="0"/>
        <v>9045.31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9045.31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9045.31</v>
      </c>
      <c r="BL103" s="15" t="s">
        <v>161</v>
      </c>
      <c r="BM103" s="138" t="s">
        <v>207</v>
      </c>
    </row>
    <row r="104" spans="2:65" s="1" customFormat="1" ht="16.5" customHeight="1">
      <c r="B104" s="125"/>
      <c r="C104" s="126" t="s">
        <v>208</v>
      </c>
      <c r="D104" s="126" t="s">
        <v>156</v>
      </c>
      <c r="E104" s="127" t="s">
        <v>209</v>
      </c>
      <c r="F104" s="128" t="s">
        <v>210</v>
      </c>
      <c r="G104" s="129" t="s">
        <v>159</v>
      </c>
      <c r="H104" s="130">
        <v>1</v>
      </c>
      <c r="I104" s="131">
        <v>135280.5</v>
      </c>
      <c r="J104" s="132">
        <f t="shared" si="0"/>
        <v>135280.5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135280.5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135280.5</v>
      </c>
      <c r="BL104" s="15" t="s">
        <v>161</v>
      </c>
      <c r="BM104" s="138" t="s">
        <v>211</v>
      </c>
    </row>
    <row r="105" spans="2:65" s="11" customFormat="1" ht="22.9" customHeight="1">
      <c r="B105" s="113"/>
      <c r="D105" s="114" t="s">
        <v>70</v>
      </c>
      <c r="E105" s="123" t="s">
        <v>212</v>
      </c>
      <c r="F105" s="123" t="s">
        <v>213</v>
      </c>
      <c r="I105" s="116"/>
      <c r="J105" s="124">
        <f>BK105</f>
        <v>1299980.7800000003</v>
      </c>
      <c r="L105" s="113"/>
      <c r="M105" s="118"/>
      <c r="P105" s="119">
        <f>SUM(P106:P129)</f>
        <v>0</v>
      </c>
      <c r="R105" s="119">
        <f>SUM(R106:R129)</f>
        <v>0</v>
      </c>
      <c r="T105" s="120">
        <f>SUM(T106:T129)</f>
        <v>0</v>
      </c>
      <c r="AR105" s="114" t="s">
        <v>79</v>
      </c>
      <c r="AT105" s="121" t="s">
        <v>70</v>
      </c>
      <c r="AU105" s="121" t="s">
        <v>79</v>
      </c>
      <c r="AY105" s="114" t="s">
        <v>153</v>
      </c>
      <c r="BK105" s="122">
        <f>SUM(BK106:BK129)</f>
        <v>1299980.7800000003</v>
      </c>
    </row>
    <row r="106" spans="2:65" s="1" customFormat="1" ht="37.9" customHeight="1">
      <c r="B106" s="125"/>
      <c r="C106" s="126" t="s">
        <v>214</v>
      </c>
      <c r="D106" s="126" t="s">
        <v>156</v>
      </c>
      <c r="E106" s="127" t="s">
        <v>215</v>
      </c>
      <c r="F106" s="128" t="s">
        <v>216</v>
      </c>
      <c r="G106" s="129" t="s">
        <v>159</v>
      </c>
      <c r="H106" s="130">
        <v>1</v>
      </c>
      <c r="I106" s="131">
        <v>120427.35</v>
      </c>
      <c r="J106" s="132">
        <f t="shared" ref="J106:J129" si="10">ROUND(I106*H106,2)</f>
        <v>120427.35</v>
      </c>
      <c r="K106" s="128" t="s">
        <v>3</v>
      </c>
      <c r="L106" s="133"/>
      <c r="M106" s="134" t="s">
        <v>3</v>
      </c>
      <c r="N106" s="135" t="s">
        <v>42</v>
      </c>
      <c r="P106" s="136">
        <f t="shared" ref="P106:P129" si="11">O106*H106</f>
        <v>0</v>
      </c>
      <c r="Q106" s="136">
        <v>0</v>
      </c>
      <c r="R106" s="136">
        <f t="shared" ref="R106:R129" si="12">Q106*H106</f>
        <v>0</v>
      </c>
      <c r="S106" s="136">
        <v>0</v>
      </c>
      <c r="T106" s="137">
        <f t="shared" ref="T106:T129" si="13">S106*H106</f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ref="BE106:BE129" si="14">IF(N106="základní",J106,0)</f>
        <v>120427.35</v>
      </c>
      <c r="BF106" s="139">
        <f t="shared" ref="BF106:BF129" si="15">IF(N106="snížená",J106,0)</f>
        <v>0</v>
      </c>
      <c r="BG106" s="139">
        <f t="shared" ref="BG106:BG129" si="16">IF(N106="zákl. přenesená",J106,0)</f>
        <v>0</v>
      </c>
      <c r="BH106" s="139">
        <f t="shared" ref="BH106:BH129" si="17">IF(N106="sníž. přenesená",J106,0)</f>
        <v>0</v>
      </c>
      <c r="BI106" s="139">
        <f t="shared" ref="BI106:BI129" si="18">IF(N106="nulová",J106,0)</f>
        <v>0</v>
      </c>
      <c r="BJ106" s="15" t="s">
        <v>79</v>
      </c>
      <c r="BK106" s="139">
        <f t="shared" ref="BK106:BK129" si="19">ROUND(I106*H106,2)</f>
        <v>120427.35</v>
      </c>
      <c r="BL106" s="15" t="s">
        <v>161</v>
      </c>
      <c r="BM106" s="138" t="s">
        <v>178</v>
      </c>
    </row>
    <row r="107" spans="2:65" s="1" customFormat="1" ht="37.9" customHeight="1">
      <c r="B107" s="125"/>
      <c r="C107" s="126" t="s">
        <v>217</v>
      </c>
      <c r="D107" s="126" t="s">
        <v>156</v>
      </c>
      <c r="E107" s="127" t="s">
        <v>218</v>
      </c>
      <c r="F107" s="128" t="s">
        <v>219</v>
      </c>
      <c r="G107" s="129" t="s">
        <v>159</v>
      </c>
      <c r="H107" s="130">
        <v>2</v>
      </c>
      <c r="I107" s="131">
        <v>8561.08</v>
      </c>
      <c r="J107" s="132">
        <f t="shared" si="10"/>
        <v>17122.16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17122.16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17122.16</v>
      </c>
      <c r="BL107" s="15" t="s">
        <v>161</v>
      </c>
      <c r="BM107" s="138" t="s">
        <v>160</v>
      </c>
    </row>
    <row r="108" spans="2:65" s="1" customFormat="1" ht="24.2" customHeight="1">
      <c r="B108" s="125"/>
      <c r="C108" s="126" t="s">
        <v>220</v>
      </c>
      <c r="D108" s="126" t="s">
        <v>156</v>
      </c>
      <c r="E108" s="127" t="s">
        <v>221</v>
      </c>
      <c r="F108" s="128" t="s">
        <v>222</v>
      </c>
      <c r="G108" s="129" t="s">
        <v>159</v>
      </c>
      <c r="H108" s="130">
        <v>1</v>
      </c>
      <c r="I108" s="131">
        <v>20350.07</v>
      </c>
      <c r="J108" s="132">
        <f t="shared" si="10"/>
        <v>20350.07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20350.07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20350.07</v>
      </c>
      <c r="BL108" s="15" t="s">
        <v>161</v>
      </c>
      <c r="BM108" s="138" t="s">
        <v>9</v>
      </c>
    </row>
    <row r="109" spans="2:65" s="1" customFormat="1" ht="37.9" customHeight="1">
      <c r="B109" s="125"/>
      <c r="C109" s="126" t="s">
        <v>223</v>
      </c>
      <c r="D109" s="126" t="s">
        <v>156</v>
      </c>
      <c r="E109" s="127" t="s">
        <v>224</v>
      </c>
      <c r="F109" s="128" t="s">
        <v>225</v>
      </c>
      <c r="G109" s="129" t="s">
        <v>159</v>
      </c>
      <c r="H109" s="130">
        <v>2</v>
      </c>
      <c r="I109" s="131">
        <v>20322.96</v>
      </c>
      <c r="J109" s="132">
        <f t="shared" si="10"/>
        <v>40645.919999999998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40645.919999999998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40645.919999999998</v>
      </c>
      <c r="BL109" s="15" t="s">
        <v>161</v>
      </c>
      <c r="BM109" s="138" t="s">
        <v>208</v>
      </c>
    </row>
    <row r="110" spans="2:65" s="1" customFormat="1" ht="16.5" customHeight="1">
      <c r="B110" s="125"/>
      <c r="C110" s="126" t="s">
        <v>226</v>
      </c>
      <c r="D110" s="126" t="s">
        <v>156</v>
      </c>
      <c r="E110" s="127" t="s">
        <v>227</v>
      </c>
      <c r="F110" s="128" t="s">
        <v>228</v>
      </c>
      <c r="G110" s="129" t="s">
        <v>164</v>
      </c>
      <c r="H110" s="130">
        <v>1</v>
      </c>
      <c r="I110" s="131">
        <v>284265.07</v>
      </c>
      <c r="J110" s="132">
        <f t="shared" si="10"/>
        <v>284265.07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284265.07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284265.07</v>
      </c>
      <c r="BL110" s="15" t="s">
        <v>161</v>
      </c>
      <c r="BM110" s="138" t="s">
        <v>217</v>
      </c>
    </row>
    <row r="111" spans="2:65" s="1" customFormat="1" ht="37.9" customHeight="1">
      <c r="B111" s="125"/>
      <c r="C111" s="126" t="s">
        <v>229</v>
      </c>
      <c r="D111" s="126" t="s">
        <v>156</v>
      </c>
      <c r="E111" s="127" t="s">
        <v>230</v>
      </c>
      <c r="F111" s="128" t="s">
        <v>231</v>
      </c>
      <c r="G111" s="129" t="s">
        <v>159</v>
      </c>
      <c r="H111" s="130">
        <v>1</v>
      </c>
      <c r="I111" s="131">
        <v>2102.2455300000001</v>
      </c>
      <c r="J111" s="132">
        <f t="shared" si="10"/>
        <v>2102.25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2102.25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2102.25</v>
      </c>
      <c r="BL111" s="15" t="s">
        <v>161</v>
      </c>
      <c r="BM111" s="138" t="s">
        <v>223</v>
      </c>
    </row>
    <row r="112" spans="2:65" s="1" customFormat="1" ht="37.9" customHeight="1">
      <c r="B112" s="125"/>
      <c r="C112" s="126" t="s">
        <v>8</v>
      </c>
      <c r="D112" s="126" t="s">
        <v>156</v>
      </c>
      <c r="E112" s="127" t="s">
        <v>232</v>
      </c>
      <c r="F112" s="128" t="s">
        <v>233</v>
      </c>
      <c r="G112" s="129" t="s">
        <v>159</v>
      </c>
      <c r="H112" s="130">
        <v>2</v>
      </c>
      <c r="I112" s="131">
        <v>69854.8851</v>
      </c>
      <c r="J112" s="132">
        <f t="shared" si="10"/>
        <v>139709.76999999999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139709.76999999999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139709.76999999999</v>
      </c>
      <c r="BL112" s="15" t="s">
        <v>161</v>
      </c>
      <c r="BM112" s="138" t="s">
        <v>234</v>
      </c>
    </row>
    <row r="113" spans="2:65" s="1" customFormat="1" ht="24.2" customHeight="1">
      <c r="B113" s="125"/>
      <c r="C113" s="126" t="s">
        <v>235</v>
      </c>
      <c r="D113" s="126" t="s">
        <v>156</v>
      </c>
      <c r="E113" s="127" t="s">
        <v>236</v>
      </c>
      <c r="F113" s="128" t="s">
        <v>237</v>
      </c>
      <c r="G113" s="129" t="s">
        <v>159</v>
      </c>
      <c r="H113" s="130">
        <v>12</v>
      </c>
      <c r="I113" s="131">
        <v>8550.3887699999996</v>
      </c>
      <c r="J113" s="132">
        <f t="shared" si="10"/>
        <v>102604.67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102604.67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102604.67</v>
      </c>
      <c r="BL113" s="15" t="s">
        <v>161</v>
      </c>
      <c r="BM113" s="138" t="s">
        <v>238</v>
      </c>
    </row>
    <row r="114" spans="2:65" s="1" customFormat="1" ht="24.2" customHeight="1">
      <c r="B114" s="125"/>
      <c r="C114" s="126" t="s">
        <v>239</v>
      </c>
      <c r="D114" s="126" t="s">
        <v>156</v>
      </c>
      <c r="E114" s="127" t="s">
        <v>240</v>
      </c>
      <c r="F114" s="128" t="s">
        <v>241</v>
      </c>
      <c r="G114" s="129" t="s">
        <v>159</v>
      </c>
      <c r="H114" s="130">
        <v>2</v>
      </c>
      <c r="I114" s="131">
        <v>14876.450935499999</v>
      </c>
      <c r="J114" s="132">
        <f t="shared" si="10"/>
        <v>29752.9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29752.9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29752.9</v>
      </c>
      <c r="BL114" s="15" t="s">
        <v>161</v>
      </c>
      <c r="BM114" s="138" t="s">
        <v>242</v>
      </c>
    </row>
    <row r="115" spans="2:65" s="1" customFormat="1" ht="24.2" customHeight="1">
      <c r="B115" s="125"/>
      <c r="C115" s="126" t="s">
        <v>243</v>
      </c>
      <c r="D115" s="126" t="s">
        <v>156</v>
      </c>
      <c r="E115" s="127" t="s">
        <v>244</v>
      </c>
      <c r="F115" s="128" t="s">
        <v>245</v>
      </c>
      <c r="G115" s="129" t="s">
        <v>159</v>
      </c>
      <c r="H115" s="130">
        <v>4</v>
      </c>
      <c r="I115" s="131">
        <v>9328.1253450000004</v>
      </c>
      <c r="J115" s="132">
        <f t="shared" si="10"/>
        <v>37312.5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37312.5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37312.5</v>
      </c>
      <c r="BL115" s="15" t="s">
        <v>161</v>
      </c>
      <c r="BM115" s="138" t="s">
        <v>246</v>
      </c>
    </row>
    <row r="116" spans="2:65" s="1" customFormat="1" ht="21.75" customHeight="1">
      <c r="B116" s="125"/>
      <c r="C116" s="126" t="s">
        <v>247</v>
      </c>
      <c r="D116" s="126" t="s">
        <v>156</v>
      </c>
      <c r="E116" s="127" t="s">
        <v>248</v>
      </c>
      <c r="F116" s="128" t="s">
        <v>249</v>
      </c>
      <c r="G116" s="129" t="s">
        <v>159</v>
      </c>
      <c r="H116" s="130">
        <v>1</v>
      </c>
      <c r="I116" s="131">
        <v>2463.7280629499996</v>
      </c>
      <c r="J116" s="132">
        <f t="shared" si="10"/>
        <v>2463.73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2463.73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2463.73</v>
      </c>
      <c r="BL116" s="15" t="s">
        <v>161</v>
      </c>
      <c r="BM116" s="138" t="s">
        <v>250</v>
      </c>
    </row>
    <row r="117" spans="2:65" s="1" customFormat="1" ht="24.2" customHeight="1">
      <c r="B117" s="125"/>
      <c r="C117" s="126" t="s">
        <v>251</v>
      </c>
      <c r="D117" s="126" t="s">
        <v>156</v>
      </c>
      <c r="E117" s="127" t="s">
        <v>252</v>
      </c>
      <c r="F117" s="128" t="s">
        <v>253</v>
      </c>
      <c r="G117" s="129" t="s">
        <v>159</v>
      </c>
      <c r="H117" s="130">
        <v>2</v>
      </c>
      <c r="I117" s="131">
        <v>8740.10935875</v>
      </c>
      <c r="J117" s="132">
        <f t="shared" si="10"/>
        <v>17480.22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17480.22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17480.22</v>
      </c>
      <c r="BL117" s="15" t="s">
        <v>161</v>
      </c>
      <c r="BM117" s="138" t="s">
        <v>254</v>
      </c>
    </row>
    <row r="118" spans="2:65" s="1" customFormat="1" ht="16.5" customHeight="1">
      <c r="B118" s="125"/>
      <c r="C118" s="126" t="s">
        <v>255</v>
      </c>
      <c r="D118" s="126" t="s">
        <v>156</v>
      </c>
      <c r="E118" s="127" t="s">
        <v>256</v>
      </c>
      <c r="F118" s="128" t="s">
        <v>257</v>
      </c>
      <c r="G118" s="129" t="s">
        <v>159</v>
      </c>
      <c r="H118" s="130">
        <v>8</v>
      </c>
      <c r="I118" s="131">
        <v>783.62851875000001</v>
      </c>
      <c r="J118" s="132">
        <f t="shared" si="10"/>
        <v>6269.03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6269.03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6269.03</v>
      </c>
      <c r="BL118" s="15" t="s">
        <v>161</v>
      </c>
      <c r="BM118" s="138" t="s">
        <v>258</v>
      </c>
    </row>
    <row r="119" spans="2:65" s="1" customFormat="1" ht="33" customHeight="1">
      <c r="B119" s="125"/>
      <c r="C119" s="126" t="s">
        <v>259</v>
      </c>
      <c r="D119" s="126" t="s">
        <v>156</v>
      </c>
      <c r="E119" s="127" t="s">
        <v>260</v>
      </c>
      <c r="F119" s="128" t="s">
        <v>261</v>
      </c>
      <c r="G119" s="129" t="s">
        <v>159</v>
      </c>
      <c r="H119" s="130">
        <v>4</v>
      </c>
      <c r="I119" s="131">
        <v>17497.658871</v>
      </c>
      <c r="J119" s="132">
        <f t="shared" si="10"/>
        <v>69990.64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69990.64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69990.64</v>
      </c>
      <c r="BL119" s="15" t="s">
        <v>161</v>
      </c>
      <c r="BM119" s="138" t="s">
        <v>262</v>
      </c>
    </row>
    <row r="120" spans="2:65" s="1" customFormat="1" ht="24.2" customHeight="1">
      <c r="B120" s="125"/>
      <c r="C120" s="126" t="s">
        <v>263</v>
      </c>
      <c r="D120" s="126" t="s">
        <v>156</v>
      </c>
      <c r="E120" s="127" t="s">
        <v>264</v>
      </c>
      <c r="F120" s="128" t="s">
        <v>265</v>
      </c>
      <c r="G120" s="129" t="s">
        <v>159</v>
      </c>
      <c r="H120" s="130">
        <v>2</v>
      </c>
      <c r="I120" s="131">
        <v>19636.670129999999</v>
      </c>
      <c r="J120" s="132">
        <f t="shared" si="10"/>
        <v>39273.339999999997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39273.339999999997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39273.339999999997</v>
      </c>
      <c r="BL120" s="15" t="s">
        <v>161</v>
      </c>
      <c r="BM120" s="138" t="s">
        <v>266</v>
      </c>
    </row>
    <row r="121" spans="2:65" s="1" customFormat="1" ht="37.9" customHeight="1">
      <c r="B121" s="125"/>
      <c r="C121" s="126" t="s">
        <v>267</v>
      </c>
      <c r="D121" s="126" t="s">
        <v>156</v>
      </c>
      <c r="E121" s="127" t="s">
        <v>268</v>
      </c>
      <c r="F121" s="128" t="s">
        <v>269</v>
      </c>
      <c r="G121" s="129" t="s">
        <v>159</v>
      </c>
      <c r="H121" s="130">
        <v>2</v>
      </c>
      <c r="I121" s="131">
        <v>63151.931601999997</v>
      </c>
      <c r="J121" s="132">
        <f t="shared" si="10"/>
        <v>126303.86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126303.86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126303.86</v>
      </c>
      <c r="BL121" s="15" t="s">
        <v>161</v>
      </c>
      <c r="BM121" s="138" t="s">
        <v>270</v>
      </c>
    </row>
    <row r="122" spans="2:65" s="1" customFormat="1" ht="37.9" customHeight="1">
      <c r="B122" s="125"/>
      <c r="C122" s="126" t="s">
        <v>271</v>
      </c>
      <c r="D122" s="126" t="s">
        <v>156</v>
      </c>
      <c r="E122" s="127" t="s">
        <v>272</v>
      </c>
      <c r="F122" s="128" t="s">
        <v>273</v>
      </c>
      <c r="G122" s="129" t="s">
        <v>159</v>
      </c>
      <c r="H122" s="130">
        <v>4</v>
      </c>
      <c r="I122" s="131">
        <v>27951.381149999997</v>
      </c>
      <c r="J122" s="132">
        <f t="shared" si="10"/>
        <v>111805.52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111805.52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111805.52</v>
      </c>
      <c r="BL122" s="15" t="s">
        <v>161</v>
      </c>
      <c r="BM122" s="138" t="s">
        <v>274</v>
      </c>
    </row>
    <row r="123" spans="2:65" s="1" customFormat="1" ht="24.2" customHeight="1">
      <c r="B123" s="125"/>
      <c r="C123" s="126" t="s">
        <v>275</v>
      </c>
      <c r="D123" s="126" t="s">
        <v>156</v>
      </c>
      <c r="E123" s="127" t="s">
        <v>276</v>
      </c>
      <c r="F123" s="128" t="s">
        <v>277</v>
      </c>
      <c r="G123" s="129" t="s">
        <v>159</v>
      </c>
      <c r="H123" s="130">
        <v>4</v>
      </c>
      <c r="I123" s="131">
        <v>1605.0880299300002</v>
      </c>
      <c r="J123" s="132">
        <f t="shared" si="10"/>
        <v>6420.35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6420.35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6420.35</v>
      </c>
      <c r="BL123" s="15" t="s">
        <v>161</v>
      </c>
      <c r="BM123" s="138" t="s">
        <v>278</v>
      </c>
    </row>
    <row r="124" spans="2:65" s="1" customFormat="1" ht="24.2" customHeight="1">
      <c r="B124" s="125"/>
      <c r="C124" s="126" t="s">
        <v>279</v>
      </c>
      <c r="D124" s="126" t="s">
        <v>156</v>
      </c>
      <c r="E124" s="127" t="s">
        <v>280</v>
      </c>
      <c r="F124" s="128" t="s">
        <v>281</v>
      </c>
      <c r="G124" s="129" t="s">
        <v>159</v>
      </c>
      <c r="H124" s="130">
        <v>2</v>
      </c>
      <c r="I124" s="131">
        <v>1996.8975757499998</v>
      </c>
      <c r="J124" s="132">
        <f t="shared" si="10"/>
        <v>3993.8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3993.8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3993.8</v>
      </c>
      <c r="BL124" s="15" t="s">
        <v>161</v>
      </c>
      <c r="BM124" s="138" t="s">
        <v>282</v>
      </c>
    </row>
    <row r="125" spans="2:65" s="1" customFormat="1" ht="24.2" customHeight="1">
      <c r="B125" s="125"/>
      <c r="C125" s="126" t="s">
        <v>283</v>
      </c>
      <c r="D125" s="126" t="s">
        <v>156</v>
      </c>
      <c r="E125" s="127" t="s">
        <v>284</v>
      </c>
      <c r="F125" s="128" t="s">
        <v>285</v>
      </c>
      <c r="G125" s="129" t="s">
        <v>159</v>
      </c>
      <c r="H125" s="130">
        <v>2</v>
      </c>
      <c r="I125" s="131">
        <v>1604.14531893</v>
      </c>
      <c r="J125" s="132">
        <f t="shared" si="10"/>
        <v>3208.29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3208.29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3208.29</v>
      </c>
      <c r="BL125" s="15" t="s">
        <v>161</v>
      </c>
      <c r="BM125" s="138" t="s">
        <v>286</v>
      </c>
    </row>
    <row r="126" spans="2:65" s="1" customFormat="1" ht="24.2" customHeight="1">
      <c r="B126" s="125"/>
      <c r="C126" s="126" t="s">
        <v>287</v>
      </c>
      <c r="D126" s="126" t="s">
        <v>156</v>
      </c>
      <c r="E126" s="127" t="s">
        <v>288</v>
      </c>
      <c r="F126" s="128" t="s">
        <v>289</v>
      </c>
      <c r="G126" s="129" t="s">
        <v>159</v>
      </c>
      <c r="H126" s="130">
        <v>10</v>
      </c>
      <c r="I126" s="131">
        <v>1655.4005159999999</v>
      </c>
      <c r="J126" s="132">
        <f t="shared" si="10"/>
        <v>16554.009999999998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16554.009999999998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16554.009999999998</v>
      </c>
      <c r="BL126" s="15" t="s">
        <v>161</v>
      </c>
      <c r="BM126" s="138" t="s">
        <v>290</v>
      </c>
    </row>
    <row r="127" spans="2:65" s="1" customFormat="1" ht="24.2" customHeight="1">
      <c r="B127" s="125"/>
      <c r="C127" s="126" t="s">
        <v>291</v>
      </c>
      <c r="D127" s="126" t="s">
        <v>156</v>
      </c>
      <c r="E127" s="127" t="s">
        <v>292</v>
      </c>
      <c r="F127" s="128" t="s">
        <v>293</v>
      </c>
      <c r="G127" s="129" t="s">
        <v>159</v>
      </c>
      <c r="H127" s="130">
        <v>10</v>
      </c>
      <c r="I127" s="131">
        <v>2359.3039654799995</v>
      </c>
      <c r="J127" s="132">
        <f t="shared" si="10"/>
        <v>23593.040000000001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23593.040000000001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23593.040000000001</v>
      </c>
      <c r="BL127" s="15" t="s">
        <v>161</v>
      </c>
      <c r="BM127" s="138" t="s">
        <v>294</v>
      </c>
    </row>
    <row r="128" spans="2:65" s="1" customFormat="1" ht="16.5" customHeight="1">
      <c r="B128" s="125"/>
      <c r="C128" s="126" t="s">
        <v>295</v>
      </c>
      <c r="D128" s="126" t="s">
        <v>156</v>
      </c>
      <c r="E128" s="127" t="s">
        <v>296</v>
      </c>
      <c r="F128" s="128" t="s">
        <v>297</v>
      </c>
      <c r="G128" s="129" t="s">
        <v>159</v>
      </c>
      <c r="H128" s="130">
        <v>1</v>
      </c>
      <c r="I128" s="131">
        <v>8081.4748914899992</v>
      </c>
      <c r="J128" s="132">
        <f t="shared" si="10"/>
        <v>8081.47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8081.47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8081.47</v>
      </c>
      <c r="BL128" s="15" t="s">
        <v>161</v>
      </c>
      <c r="BM128" s="138" t="s">
        <v>298</v>
      </c>
    </row>
    <row r="129" spans="2:65" s="1" customFormat="1" ht="24.2" customHeight="1">
      <c r="B129" s="125"/>
      <c r="C129" s="126" t="s">
        <v>299</v>
      </c>
      <c r="D129" s="126" t="s">
        <v>156</v>
      </c>
      <c r="E129" s="127" t="s">
        <v>300</v>
      </c>
      <c r="F129" s="128" t="s">
        <v>301</v>
      </c>
      <c r="G129" s="129" t="s">
        <v>159</v>
      </c>
      <c r="H129" s="130">
        <v>9</v>
      </c>
      <c r="I129" s="131">
        <v>7805.6470799999997</v>
      </c>
      <c r="J129" s="132">
        <f t="shared" si="10"/>
        <v>70250.820000000007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70250.820000000007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70250.820000000007</v>
      </c>
      <c r="BL129" s="15" t="s">
        <v>161</v>
      </c>
      <c r="BM129" s="138" t="s">
        <v>302</v>
      </c>
    </row>
    <row r="130" spans="2:65" s="11" customFormat="1" ht="22.9" customHeight="1">
      <c r="B130" s="113"/>
      <c r="D130" s="114" t="s">
        <v>70</v>
      </c>
      <c r="E130" s="123" t="s">
        <v>303</v>
      </c>
      <c r="F130" s="123" t="s">
        <v>304</v>
      </c>
      <c r="I130" s="116"/>
      <c r="J130" s="124">
        <f>BK130</f>
        <v>36837.230000000003</v>
      </c>
      <c r="L130" s="113"/>
      <c r="M130" s="118"/>
      <c r="P130" s="119">
        <f>SUM(P131:P136)</f>
        <v>0</v>
      </c>
      <c r="R130" s="119">
        <f>SUM(R131:R136)</f>
        <v>0</v>
      </c>
      <c r="T130" s="120">
        <f>SUM(T131:T136)</f>
        <v>0</v>
      </c>
      <c r="AR130" s="114" t="s">
        <v>79</v>
      </c>
      <c r="AT130" s="121" t="s">
        <v>70</v>
      </c>
      <c r="AU130" s="121" t="s">
        <v>79</v>
      </c>
      <c r="AY130" s="114" t="s">
        <v>153</v>
      </c>
      <c r="BK130" s="122">
        <f>SUM(BK131:BK136)</f>
        <v>36837.230000000003</v>
      </c>
    </row>
    <row r="131" spans="2:65" s="1" customFormat="1" ht="37.9" customHeight="1">
      <c r="B131" s="125"/>
      <c r="C131" s="126" t="s">
        <v>305</v>
      </c>
      <c r="D131" s="126" t="s">
        <v>156</v>
      </c>
      <c r="E131" s="127" t="s">
        <v>306</v>
      </c>
      <c r="F131" s="128" t="s">
        <v>307</v>
      </c>
      <c r="G131" s="129" t="s">
        <v>159</v>
      </c>
      <c r="H131" s="130">
        <v>600</v>
      </c>
      <c r="I131" s="131">
        <v>28.517007749999998</v>
      </c>
      <c r="J131" s="132">
        <f t="shared" ref="J131:J136" si="20">ROUND(I131*H131,2)</f>
        <v>17110.2</v>
      </c>
      <c r="K131" s="128" t="s">
        <v>3</v>
      </c>
      <c r="L131" s="133"/>
      <c r="M131" s="134" t="s">
        <v>3</v>
      </c>
      <c r="N131" s="135" t="s">
        <v>42</v>
      </c>
      <c r="P131" s="136">
        <f t="shared" ref="P131:P136" si="21">O131*H131</f>
        <v>0</v>
      </c>
      <c r="Q131" s="136">
        <v>0</v>
      </c>
      <c r="R131" s="136">
        <f t="shared" ref="R131:R136" si="22">Q131*H131</f>
        <v>0</v>
      </c>
      <c r="S131" s="136">
        <v>0</v>
      </c>
      <c r="T131" s="137">
        <f t="shared" ref="T131:T136" si="23">S131*H131</f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ref="BE131:BE136" si="24">IF(N131="základní",J131,0)</f>
        <v>17110.2</v>
      </c>
      <c r="BF131" s="139">
        <f t="shared" ref="BF131:BF136" si="25">IF(N131="snížená",J131,0)</f>
        <v>0</v>
      </c>
      <c r="BG131" s="139">
        <f t="shared" ref="BG131:BG136" si="26">IF(N131="zákl. přenesená",J131,0)</f>
        <v>0</v>
      </c>
      <c r="BH131" s="139">
        <f t="shared" ref="BH131:BH136" si="27">IF(N131="sníž. přenesená",J131,0)</f>
        <v>0</v>
      </c>
      <c r="BI131" s="139">
        <f t="shared" ref="BI131:BI136" si="28">IF(N131="nulová",J131,0)</f>
        <v>0</v>
      </c>
      <c r="BJ131" s="15" t="s">
        <v>79</v>
      </c>
      <c r="BK131" s="139">
        <f t="shared" ref="BK131:BK136" si="29">ROUND(I131*H131,2)</f>
        <v>17110.2</v>
      </c>
      <c r="BL131" s="15" t="s">
        <v>161</v>
      </c>
      <c r="BM131" s="138" t="s">
        <v>291</v>
      </c>
    </row>
    <row r="132" spans="2:65" s="1" customFormat="1" ht="16.5" customHeight="1">
      <c r="B132" s="125"/>
      <c r="C132" s="126" t="s">
        <v>308</v>
      </c>
      <c r="D132" s="126" t="s">
        <v>156</v>
      </c>
      <c r="E132" s="127" t="s">
        <v>309</v>
      </c>
      <c r="F132" s="128" t="s">
        <v>310</v>
      </c>
      <c r="G132" s="129" t="s">
        <v>159</v>
      </c>
      <c r="H132" s="130">
        <v>64</v>
      </c>
      <c r="I132" s="131">
        <v>61.888977150000002</v>
      </c>
      <c r="J132" s="132">
        <f t="shared" si="20"/>
        <v>3960.89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24"/>
        <v>3960.89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5" t="s">
        <v>79</v>
      </c>
      <c r="BK132" s="139">
        <f t="shared" si="29"/>
        <v>3960.89</v>
      </c>
      <c r="BL132" s="15" t="s">
        <v>161</v>
      </c>
      <c r="BM132" s="138" t="s">
        <v>299</v>
      </c>
    </row>
    <row r="133" spans="2:65" s="1" customFormat="1" ht="16.5" customHeight="1">
      <c r="B133" s="125"/>
      <c r="C133" s="126" t="s">
        <v>311</v>
      </c>
      <c r="D133" s="126" t="s">
        <v>156</v>
      </c>
      <c r="E133" s="127" t="s">
        <v>312</v>
      </c>
      <c r="F133" s="128" t="s">
        <v>313</v>
      </c>
      <c r="G133" s="129" t="s">
        <v>159</v>
      </c>
      <c r="H133" s="130">
        <v>64</v>
      </c>
      <c r="I133" s="131">
        <v>21.682352999999999</v>
      </c>
      <c r="J133" s="132">
        <f t="shared" si="20"/>
        <v>1387.67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21"/>
        <v>0</v>
      </c>
      <c r="Q133" s="136">
        <v>0</v>
      </c>
      <c r="R133" s="136">
        <f t="shared" si="22"/>
        <v>0</v>
      </c>
      <c r="S133" s="136">
        <v>0</v>
      </c>
      <c r="T133" s="137">
        <f t="shared" si="2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24"/>
        <v>1387.67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5" t="s">
        <v>79</v>
      </c>
      <c r="BK133" s="139">
        <f t="shared" si="29"/>
        <v>1387.67</v>
      </c>
      <c r="BL133" s="15" t="s">
        <v>161</v>
      </c>
      <c r="BM133" s="138" t="s">
        <v>308</v>
      </c>
    </row>
    <row r="134" spans="2:65" s="1" customFormat="1" ht="21.75" customHeight="1">
      <c r="B134" s="125"/>
      <c r="C134" s="126" t="s">
        <v>314</v>
      </c>
      <c r="D134" s="126" t="s">
        <v>156</v>
      </c>
      <c r="E134" s="127" t="s">
        <v>315</v>
      </c>
      <c r="F134" s="128" t="s">
        <v>316</v>
      </c>
      <c r="G134" s="129" t="s">
        <v>159</v>
      </c>
      <c r="H134" s="130">
        <v>15</v>
      </c>
      <c r="I134" s="131">
        <v>362.14243064999999</v>
      </c>
      <c r="J134" s="132">
        <f t="shared" si="20"/>
        <v>5432.14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24"/>
        <v>5432.14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5" t="s">
        <v>79</v>
      </c>
      <c r="BK134" s="139">
        <f t="shared" si="29"/>
        <v>5432.14</v>
      </c>
      <c r="BL134" s="15" t="s">
        <v>161</v>
      </c>
      <c r="BM134" s="138" t="s">
        <v>314</v>
      </c>
    </row>
    <row r="135" spans="2:65" s="1" customFormat="1" ht="16.5" customHeight="1">
      <c r="B135" s="125"/>
      <c r="C135" s="126" t="s">
        <v>317</v>
      </c>
      <c r="D135" s="126" t="s">
        <v>156</v>
      </c>
      <c r="E135" s="127" t="s">
        <v>318</v>
      </c>
      <c r="F135" s="128" t="s">
        <v>319</v>
      </c>
      <c r="G135" s="129" t="s">
        <v>159</v>
      </c>
      <c r="H135" s="130">
        <v>15</v>
      </c>
      <c r="I135" s="131">
        <v>43.364705999999998</v>
      </c>
      <c r="J135" s="132">
        <f t="shared" si="20"/>
        <v>650.47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21"/>
        <v>0</v>
      </c>
      <c r="Q135" s="136">
        <v>0</v>
      </c>
      <c r="R135" s="136">
        <f t="shared" si="22"/>
        <v>0</v>
      </c>
      <c r="S135" s="136">
        <v>0</v>
      </c>
      <c r="T135" s="137">
        <f t="shared" si="2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24"/>
        <v>650.47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5" t="s">
        <v>79</v>
      </c>
      <c r="BK135" s="139">
        <f t="shared" si="29"/>
        <v>650.47</v>
      </c>
      <c r="BL135" s="15" t="s">
        <v>161</v>
      </c>
      <c r="BM135" s="138" t="s">
        <v>320</v>
      </c>
    </row>
    <row r="136" spans="2:65" s="1" customFormat="1" ht="16.5" customHeight="1">
      <c r="B136" s="125"/>
      <c r="C136" s="126" t="s">
        <v>320</v>
      </c>
      <c r="D136" s="126" t="s">
        <v>156</v>
      </c>
      <c r="E136" s="127" t="s">
        <v>321</v>
      </c>
      <c r="F136" s="128" t="s">
        <v>322</v>
      </c>
      <c r="G136" s="129" t="s">
        <v>164</v>
      </c>
      <c r="H136" s="130">
        <v>1</v>
      </c>
      <c r="I136" s="131">
        <v>8295.8567999999996</v>
      </c>
      <c r="J136" s="132">
        <f t="shared" si="20"/>
        <v>8295.86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8295.86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8295.86</v>
      </c>
      <c r="BL136" s="15" t="s">
        <v>161</v>
      </c>
      <c r="BM136" s="138" t="s">
        <v>323</v>
      </c>
    </row>
    <row r="137" spans="2:65" s="11" customFormat="1" ht="22.9" customHeight="1">
      <c r="B137" s="113"/>
      <c r="D137" s="114" t="s">
        <v>70</v>
      </c>
      <c r="E137" s="123" t="s">
        <v>324</v>
      </c>
      <c r="F137" s="123" t="s">
        <v>325</v>
      </c>
      <c r="I137" s="116"/>
      <c r="J137" s="124">
        <f>BK137</f>
        <v>9851.33</v>
      </c>
      <c r="L137" s="113"/>
      <c r="M137" s="118"/>
      <c r="P137" s="119">
        <f>P138</f>
        <v>0</v>
      </c>
      <c r="R137" s="119">
        <f>R138</f>
        <v>0</v>
      </c>
      <c r="T137" s="120">
        <f>T138</f>
        <v>0</v>
      </c>
      <c r="AR137" s="114" t="s">
        <v>79</v>
      </c>
      <c r="AT137" s="121" t="s">
        <v>70</v>
      </c>
      <c r="AU137" s="121" t="s">
        <v>79</v>
      </c>
      <c r="AY137" s="114" t="s">
        <v>153</v>
      </c>
      <c r="BK137" s="122">
        <f>BK138</f>
        <v>9851.33</v>
      </c>
    </row>
    <row r="138" spans="2:65" s="1" customFormat="1" ht="16.5" customHeight="1">
      <c r="B138" s="125"/>
      <c r="C138" s="126" t="s">
        <v>326</v>
      </c>
      <c r="D138" s="126" t="s">
        <v>156</v>
      </c>
      <c r="E138" s="127" t="s">
        <v>327</v>
      </c>
      <c r="F138" s="128" t="s">
        <v>322</v>
      </c>
      <c r="G138" s="129" t="s">
        <v>164</v>
      </c>
      <c r="H138" s="130">
        <v>1</v>
      </c>
      <c r="I138" s="131">
        <v>9851.3299499999994</v>
      </c>
      <c r="J138" s="132">
        <f>ROUND(I138*H138,2)</f>
        <v>9851.33</v>
      </c>
      <c r="K138" s="128" t="s">
        <v>3</v>
      </c>
      <c r="L138" s="133"/>
      <c r="M138" s="134" t="s">
        <v>3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>IF(N138="základní",J138,0)</f>
        <v>9851.33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79</v>
      </c>
      <c r="BK138" s="139">
        <f>ROUND(I138*H138,2)</f>
        <v>9851.33</v>
      </c>
      <c r="BL138" s="15" t="s">
        <v>161</v>
      </c>
      <c r="BM138" s="138" t="s">
        <v>328</v>
      </c>
    </row>
    <row r="139" spans="2:65" s="11" customFormat="1" ht="22.9" customHeight="1">
      <c r="B139" s="113"/>
      <c r="D139" s="114" t="s">
        <v>70</v>
      </c>
      <c r="E139" s="123" t="s">
        <v>329</v>
      </c>
      <c r="F139" s="123" t="s">
        <v>330</v>
      </c>
      <c r="I139" s="116"/>
      <c r="J139" s="124">
        <f>BK139</f>
        <v>11687.07</v>
      </c>
      <c r="L139" s="113"/>
      <c r="M139" s="118"/>
      <c r="P139" s="119">
        <f>SUM(P140:P142)</f>
        <v>0</v>
      </c>
      <c r="R139" s="119">
        <f>SUM(R140:R142)</f>
        <v>0</v>
      </c>
      <c r="T139" s="120">
        <f>SUM(T140:T142)</f>
        <v>0</v>
      </c>
      <c r="AR139" s="114" t="s">
        <v>79</v>
      </c>
      <c r="AT139" s="121" t="s">
        <v>70</v>
      </c>
      <c r="AU139" s="121" t="s">
        <v>79</v>
      </c>
      <c r="AY139" s="114" t="s">
        <v>153</v>
      </c>
      <c r="BK139" s="122">
        <f>SUM(BK140:BK142)</f>
        <v>11687.07</v>
      </c>
    </row>
    <row r="140" spans="2:65" s="1" customFormat="1" ht="16.5" customHeight="1">
      <c r="B140" s="125"/>
      <c r="C140" s="126" t="s">
        <v>323</v>
      </c>
      <c r="D140" s="126" t="s">
        <v>156</v>
      </c>
      <c r="E140" s="127" t="s">
        <v>331</v>
      </c>
      <c r="F140" s="128" t="s">
        <v>332</v>
      </c>
      <c r="G140" s="129" t="s">
        <v>159</v>
      </c>
      <c r="H140" s="130">
        <v>5</v>
      </c>
      <c r="I140" s="131">
        <v>147.04406177999999</v>
      </c>
      <c r="J140" s="132">
        <f>ROUND(I140*H140,2)</f>
        <v>735.22</v>
      </c>
      <c r="K140" s="128" t="s">
        <v>3</v>
      </c>
      <c r="L140" s="133"/>
      <c r="M140" s="134" t="s">
        <v>3</v>
      </c>
      <c r="N140" s="135" t="s">
        <v>42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>IF(N140="základní",J140,0)</f>
        <v>735.22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79</v>
      </c>
      <c r="BK140" s="139">
        <f>ROUND(I140*H140,2)</f>
        <v>735.22</v>
      </c>
      <c r="BL140" s="15" t="s">
        <v>161</v>
      </c>
      <c r="BM140" s="138" t="s">
        <v>333</v>
      </c>
    </row>
    <row r="141" spans="2:65" s="1" customFormat="1" ht="16.5" customHeight="1">
      <c r="B141" s="125"/>
      <c r="C141" s="126" t="s">
        <v>334</v>
      </c>
      <c r="D141" s="126" t="s">
        <v>156</v>
      </c>
      <c r="E141" s="127" t="s">
        <v>335</v>
      </c>
      <c r="F141" s="128" t="s">
        <v>336</v>
      </c>
      <c r="G141" s="129" t="s">
        <v>159</v>
      </c>
      <c r="H141" s="130">
        <v>10</v>
      </c>
      <c r="I141" s="131">
        <v>171.32829713999999</v>
      </c>
      <c r="J141" s="132">
        <f>ROUND(I141*H141,2)</f>
        <v>1713.28</v>
      </c>
      <c r="K141" s="128" t="s">
        <v>3</v>
      </c>
      <c r="L141" s="133"/>
      <c r="M141" s="134" t="s">
        <v>3</v>
      </c>
      <c r="N141" s="135" t="s">
        <v>42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>IF(N141="základní",J141,0)</f>
        <v>1713.28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5" t="s">
        <v>79</v>
      </c>
      <c r="BK141" s="139">
        <f>ROUND(I141*H141,2)</f>
        <v>1713.28</v>
      </c>
      <c r="BL141" s="15" t="s">
        <v>161</v>
      </c>
      <c r="BM141" s="138" t="s">
        <v>337</v>
      </c>
    </row>
    <row r="142" spans="2:65" s="1" customFormat="1" ht="16.5" customHeight="1">
      <c r="B142" s="125"/>
      <c r="C142" s="126" t="s">
        <v>338</v>
      </c>
      <c r="D142" s="126" t="s">
        <v>156</v>
      </c>
      <c r="E142" s="127" t="s">
        <v>339</v>
      </c>
      <c r="F142" s="128" t="s">
        <v>322</v>
      </c>
      <c r="G142" s="129" t="s">
        <v>164</v>
      </c>
      <c r="H142" s="130">
        <v>1</v>
      </c>
      <c r="I142" s="131">
        <v>9238.5677999999989</v>
      </c>
      <c r="J142" s="132">
        <f>ROUND(I142*H142,2)</f>
        <v>9238.57</v>
      </c>
      <c r="K142" s="128" t="s">
        <v>3</v>
      </c>
      <c r="L142" s="133"/>
      <c r="M142" s="134" t="s">
        <v>3</v>
      </c>
      <c r="N142" s="135" t="s">
        <v>42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>IF(N142="základní",J142,0)</f>
        <v>9238.57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79</v>
      </c>
      <c r="BK142" s="139">
        <f>ROUND(I142*H142,2)</f>
        <v>9238.57</v>
      </c>
      <c r="BL142" s="15" t="s">
        <v>161</v>
      </c>
      <c r="BM142" s="138" t="s">
        <v>340</v>
      </c>
    </row>
    <row r="143" spans="2:65" s="11" customFormat="1" ht="22.9" customHeight="1">
      <c r="B143" s="113"/>
      <c r="D143" s="114" t="s">
        <v>70</v>
      </c>
      <c r="E143" s="123" t="s">
        <v>341</v>
      </c>
      <c r="F143" s="123" t="s">
        <v>342</v>
      </c>
      <c r="I143" s="116"/>
      <c r="J143" s="124">
        <f>BK143</f>
        <v>782502.57000000007</v>
      </c>
      <c r="L143" s="113"/>
      <c r="M143" s="118"/>
      <c r="P143" s="119">
        <f>SUM(P144:P156)</f>
        <v>0</v>
      </c>
      <c r="R143" s="119">
        <f>SUM(R144:R156)</f>
        <v>0</v>
      </c>
      <c r="T143" s="120">
        <f>SUM(T144:T156)</f>
        <v>0</v>
      </c>
      <c r="AR143" s="114" t="s">
        <v>79</v>
      </c>
      <c r="AT143" s="121" t="s">
        <v>70</v>
      </c>
      <c r="AU143" s="121" t="s">
        <v>79</v>
      </c>
      <c r="AY143" s="114" t="s">
        <v>153</v>
      </c>
      <c r="BK143" s="122">
        <f>SUM(BK144:BK156)</f>
        <v>782502.57000000007</v>
      </c>
    </row>
    <row r="144" spans="2:65" s="1" customFormat="1" ht="16.5" customHeight="1">
      <c r="B144" s="125"/>
      <c r="C144" s="140" t="s">
        <v>343</v>
      </c>
      <c r="D144" s="140" t="s">
        <v>344</v>
      </c>
      <c r="E144" s="141" t="s">
        <v>345</v>
      </c>
      <c r="F144" s="142" t="s">
        <v>346</v>
      </c>
      <c r="G144" s="143" t="s">
        <v>347</v>
      </c>
      <c r="H144" s="144">
        <v>80</v>
      </c>
      <c r="I144" s="145">
        <v>460</v>
      </c>
      <c r="J144" s="146">
        <f t="shared" ref="J144:J156" si="30">ROUND(I144*H144,2)</f>
        <v>36800</v>
      </c>
      <c r="K144" s="142" t="s">
        <v>3</v>
      </c>
      <c r="L144" s="30"/>
      <c r="M144" s="147" t="s">
        <v>3</v>
      </c>
      <c r="N144" s="148" t="s">
        <v>42</v>
      </c>
      <c r="P144" s="136">
        <f t="shared" ref="P144:P156" si="31">O144*H144</f>
        <v>0</v>
      </c>
      <c r="Q144" s="136">
        <v>0</v>
      </c>
      <c r="R144" s="136">
        <f t="shared" ref="R144:R156" si="32">Q144*H144</f>
        <v>0</v>
      </c>
      <c r="S144" s="136">
        <v>0</v>
      </c>
      <c r="T144" s="137">
        <f t="shared" ref="T144:T156" si="33">S144*H144</f>
        <v>0</v>
      </c>
      <c r="AR144" s="138" t="s">
        <v>161</v>
      </c>
      <c r="AT144" s="138" t="s">
        <v>344</v>
      </c>
      <c r="AU144" s="138" t="s">
        <v>81</v>
      </c>
      <c r="AY144" s="15" t="s">
        <v>153</v>
      </c>
      <c r="BE144" s="139">
        <f t="shared" ref="BE144:BE156" si="34">IF(N144="základní",J144,0)</f>
        <v>36800</v>
      </c>
      <c r="BF144" s="139">
        <f t="shared" ref="BF144:BF156" si="35">IF(N144="snížená",J144,0)</f>
        <v>0</v>
      </c>
      <c r="BG144" s="139">
        <f t="shared" ref="BG144:BG156" si="36">IF(N144="zákl. přenesená",J144,0)</f>
        <v>0</v>
      </c>
      <c r="BH144" s="139">
        <f t="shared" ref="BH144:BH156" si="37">IF(N144="sníž. přenesená",J144,0)</f>
        <v>0</v>
      </c>
      <c r="BI144" s="139">
        <f t="shared" ref="BI144:BI156" si="38">IF(N144="nulová",J144,0)</f>
        <v>0</v>
      </c>
      <c r="BJ144" s="15" t="s">
        <v>79</v>
      </c>
      <c r="BK144" s="139">
        <f t="shared" ref="BK144:BK156" si="39">ROUND(I144*H144,2)</f>
        <v>36800</v>
      </c>
      <c r="BL144" s="15" t="s">
        <v>161</v>
      </c>
      <c r="BM144" s="138" t="s">
        <v>348</v>
      </c>
    </row>
    <row r="145" spans="2:65" s="1" customFormat="1" ht="16.5" customHeight="1">
      <c r="B145" s="125"/>
      <c r="C145" s="140" t="s">
        <v>349</v>
      </c>
      <c r="D145" s="140" t="s">
        <v>344</v>
      </c>
      <c r="E145" s="141" t="s">
        <v>350</v>
      </c>
      <c r="F145" s="142" t="s">
        <v>351</v>
      </c>
      <c r="G145" s="143" t="s">
        <v>347</v>
      </c>
      <c r="H145" s="144">
        <v>250</v>
      </c>
      <c r="I145" s="145">
        <v>460</v>
      </c>
      <c r="J145" s="146">
        <f t="shared" si="30"/>
        <v>115000</v>
      </c>
      <c r="K145" s="142" t="s">
        <v>3</v>
      </c>
      <c r="L145" s="30"/>
      <c r="M145" s="147" t="s">
        <v>3</v>
      </c>
      <c r="N145" s="148" t="s">
        <v>42</v>
      </c>
      <c r="P145" s="136">
        <f t="shared" si="31"/>
        <v>0</v>
      </c>
      <c r="Q145" s="136">
        <v>0</v>
      </c>
      <c r="R145" s="136">
        <f t="shared" si="32"/>
        <v>0</v>
      </c>
      <c r="S145" s="136">
        <v>0</v>
      </c>
      <c r="T145" s="137">
        <f t="shared" si="33"/>
        <v>0</v>
      </c>
      <c r="AR145" s="138" t="s">
        <v>161</v>
      </c>
      <c r="AT145" s="138" t="s">
        <v>344</v>
      </c>
      <c r="AU145" s="138" t="s">
        <v>81</v>
      </c>
      <c r="AY145" s="15" t="s">
        <v>153</v>
      </c>
      <c r="BE145" s="139">
        <f t="shared" si="34"/>
        <v>115000</v>
      </c>
      <c r="BF145" s="139">
        <f t="shared" si="35"/>
        <v>0</v>
      </c>
      <c r="BG145" s="139">
        <f t="shared" si="36"/>
        <v>0</v>
      </c>
      <c r="BH145" s="139">
        <f t="shared" si="37"/>
        <v>0</v>
      </c>
      <c r="BI145" s="139">
        <f t="shared" si="38"/>
        <v>0</v>
      </c>
      <c r="BJ145" s="15" t="s">
        <v>79</v>
      </c>
      <c r="BK145" s="139">
        <f t="shared" si="39"/>
        <v>115000</v>
      </c>
      <c r="BL145" s="15" t="s">
        <v>161</v>
      </c>
      <c r="BM145" s="138" t="s">
        <v>352</v>
      </c>
    </row>
    <row r="146" spans="2:65" s="1" customFormat="1" ht="16.5" customHeight="1">
      <c r="B146" s="125"/>
      <c r="C146" s="140" t="s">
        <v>353</v>
      </c>
      <c r="D146" s="140" t="s">
        <v>344</v>
      </c>
      <c r="E146" s="141" t="s">
        <v>354</v>
      </c>
      <c r="F146" s="142" t="s">
        <v>355</v>
      </c>
      <c r="G146" s="143" t="s">
        <v>159</v>
      </c>
      <c r="H146" s="144">
        <v>4</v>
      </c>
      <c r="I146" s="145">
        <v>3328.3469999999998</v>
      </c>
      <c r="J146" s="146">
        <f t="shared" si="30"/>
        <v>13313.39</v>
      </c>
      <c r="K146" s="142" t="s">
        <v>3</v>
      </c>
      <c r="L146" s="30"/>
      <c r="M146" s="147" t="s">
        <v>3</v>
      </c>
      <c r="N146" s="148" t="s">
        <v>42</v>
      </c>
      <c r="P146" s="136">
        <f t="shared" si="31"/>
        <v>0</v>
      </c>
      <c r="Q146" s="136">
        <v>0</v>
      </c>
      <c r="R146" s="136">
        <f t="shared" si="32"/>
        <v>0</v>
      </c>
      <c r="S146" s="136">
        <v>0</v>
      </c>
      <c r="T146" s="137">
        <f t="shared" si="33"/>
        <v>0</v>
      </c>
      <c r="AR146" s="138" t="s">
        <v>161</v>
      </c>
      <c r="AT146" s="138" t="s">
        <v>344</v>
      </c>
      <c r="AU146" s="138" t="s">
        <v>81</v>
      </c>
      <c r="AY146" s="15" t="s">
        <v>153</v>
      </c>
      <c r="BE146" s="139">
        <f t="shared" si="34"/>
        <v>13313.39</v>
      </c>
      <c r="BF146" s="139">
        <f t="shared" si="35"/>
        <v>0</v>
      </c>
      <c r="BG146" s="139">
        <f t="shared" si="36"/>
        <v>0</v>
      </c>
      <c r="BH146" s="139">
        <f t="shared" si="37"/>
        <v>0</v>
      </c>
      <c r="BI146" s="139">
        <f t="shared" si="38"/>
        <v>0</v>
      </c>
      <c r="BJ146" s="15" t="s">
        <v>79</v>
      </c>
      <c r="BK146" s="139">
        <f t="shared" si="39"/>
        <v>13313.39</v>
      </c>
      <c r="BL146" s="15" t="s">
        <v>161</v>
      </c>
      <c r="BM146" s="138" t="s">
        <v>356</v>
      </c>
    </row>
    <row r="147" spans="2:65" s="1" customFormat="1" ht="16.5" customHeight="1">
      <c r="B147" s="125"/>
      <c r="C147" s="140" t="s">
        <v>357</v>
      </c>
      <c r="D147" s="140" t="s">
        <v>344</v>
      </c>
      <c r="E147" s="141" t="s">
        <v>358</v>
      </c>
      <c r="F147" s="142" t="s">
        <v>359</v>
      </c>
      <c r="G147" s="143" t="s">
        <v>360</v>
      </c>
      <c r="H147" s="144">
        <v>105</v>
      </c>
      <c r="I147" s="145">
        <v>460</v>
      </c>
      <c r="J147" s="146">
        <f t="shared" si="30"/>
        <v>48300</v>
      </c>
      <c r="K147" s="142" t="s">
        <v>3</v>
      </c>
      <c r="L147" s="30"/>
      <c r="M147" s="147" t="s">
        <v>3</v>
      </c>
      <c r="N147" s="148" t="s">
        <v>42</v>
      </c>
      <c r="P147" s="136">
        <f t="shared" si="31"/>
        <v>0</v>
      </c>
      <c r="Q147" s="136">
        <v>0</v>
      </c>
      <c r="R147" s="136">
        <f t="shared" si="32"/>
        <v>0</v>
      </c>
      <c r="S147" s="136">
        <v>0</v>
      </c>
      <c r="T147" s="137">
        <f t="shared" si="33"/>
        <v>0</v>
      </c>
      <c r="AR147" s="138" t="s">
        <v>161</v>
      </c>
      <c r="AT147" s="138" t="s">
        <v>344</v>
      </c>
      <c r="AU147" s="138" t="s">
        <v>81</v>
      </c>
      <c r="AY147" s="15" t="s">
        <v>153</v>
      </c>
      <c r="BE147" s="139">
        <f t="shared" si="34"/>
        <v>48300</v>
      </c>
      <c r="BF147" s="139">
        <f t="shared" si="35"/>
        <v>0</v>
      </c>
      <c r="BG147" s="139">
        <f t="shared" si="36"/>
        <v>0</v>
      </c>
      <c r="BH147" s="139">
        <f t="shared" si="37"/>
        <v>0</v>
      </c>
      <c r="BI147" s="139">
        <f t="shared" si="38"/>
        <v>0</v>
      </c>
      <c r="BJ147" s="15" t="s">
        <v>79</v>
      </c>
      <c r="BK147" s="139">
        <f t="shared" si="39"/>
        <v>48300</v>
      </c>
      <c r="BL147" s="15" t="s">
        <v>161</v>
      </c>
      <c r="BM147" s="138" t="s">
        <v>361</v>
      </c>
    </row>
    <row r="148" spans="2:65" s="1" customFormat="1" ht="16.5" customHeight="1">
      <c r="B148" s="125"/>
      <c r="C148" s="140" t="s">
        <v>362</v>
      </c>
      <c r="D148" s="140" t="s">
        <v>344</v>
      </c>
      <c r="E148" s="141" t="s">
        <v>363</v>
      </c>
      <c r="F148" s="142" t="s">
        <v>364</v>
      </c>
      <c r="G148" s="143" t="s">
        <v>159</v>
      </c>
      <c r="H148" s="144">
        <v>50</v>
      </c>
      <c r="I148" s="145">
        <v>665.6694</v>
      </c>
      <c r="J148" s="146">
        <f t="shared" si="30"/>
        <v>33283.47</v>
      </c>
      <c r="K148" s="142" t="s">
        <v>3</v>
      </c>
      <c r="L148" s="30"/>
      <c r="M148" s="147" t="s">
        <v>3</v>
      </c>
      <c r="N148" s="148" t="s">
        <v>42</v>
      </c>
      <c r="P148" s="136">
        <f t="shared" si="31"/>
        <v>0</v>
      </c>
      <c r="Q148" s="136">
        <v>0</v>
      </c>
      <c r="R148" s="136">
        <f t="shared" si="32"/>
        <v>0</v>
      </c>
      <c r="S148" s="136">
        <v>0</v>
      </c>
      <c r="T148" s="137">
        <f t="shared" si="33"/>
        <v>0</v>
      </c>
      <c r="AR148" s="138" t="s">
        <v>161</v>
      </c>
      <c r="AT148" s="138" t="s">
        <v>344</v>
      </c>
      <c r="AU148" s="138" t="s">
        <v>81</v>
      </c>
      <c r="AY148" s="15" t="s">
        <v>153</v>
      </c>
      <c r="BE148" s="139">
        <f t="shared" si="34"/>
        <v>33283.47</v>
      </c>
      <c r="BF148" s="139">
        <f t="shared" si="35"/>
        <v>0</v>
      </c>
      <c r="BG148" s="139">
        <f t="shared" si="36"/>
        <v>0</v>
      </c>
      <c r="BH148" s="139">
        <f t="shared" si="37"/>
        <v>0</v>
      </c>
      <c r="BI148" s="139">
        <f t="shared" si="38"/>
        <v>0</v>
      </c>
      <c r="BJ148" s="15" t="s">
        <v>79</v>
      </c>
      <c r="BK148" s="139">
        <f t="shared" si="39"/>
        <v>33283.47</v>
      </c>
      <c r="BL148" s="15" t="s">
        <v>161</v>
      </c>
      <c r="BM148" s="138" t="s">
        <v>365</v>
      </c>
    </row>
    <row r="149" spans="2:65" s="1" customFormat="1" ht="16.5" customHeight="1">
      <c r="B149" s="125"/>
      <c r="C149" s="140" t="s">
        <v>366</v>
      </c>
      <c r="D149" s="140" t="s">
        <v>344</v>
      </c>
      <c r="E149" s="141" t="s">
        <v>367</v>
      </c>
      <c r="F149" s="142" t="s">
        <v>368</v>
      </c>
      <c r="G149" s="143" t="s">
        <v>164</v>
      </c>
      <c r="H149" s="144">
        <v>1</v>
      </c>
      <c r="I149" s="145">
        <v>11105.712749999999</v>
      </c>
      <c r="J149" s="146">
        <f t="shared" si="30"/>
        <v>11105.71</v>
      </c>
      <c r="K149" s="142" t="s">
        <v>3</v>
      </c>
      <c r="L149" s="30"/>
      <c r="M149" s="147" t="s">
        <v>3</v>
      </c>
      <c r="N149" s="148" t="s">
        <v>42</v>
      </c>
      <c r="P149" s="136">
        <f t="shared" si="31"/>
        <v>0</v>
      </c>
      <c r="Q149" s="136">
        <v>0</v>
      </c>
      <c r="R149" s="136">
        <f t="shared" si="32"/>
        <v>0</v>
      </c>
      <c r="S149" s="136">
        <v>0</v>
      </c>
      <c r="T149" s="137">
        <f t="shared" si="33"/>
        <v>0</v>
      </c>
      <c r="AR149" s="138" t="s">
        <v>161</v>
      </c>
      <c r="AT149" s="138" t="s">
        <v>344</v>
      </c>
      <c r="AU149" s="138" t="s">
        <v>81</v>
      </c>
      <c r="AY149" s="15" t="s">
        <v>153</v>
      </c>
      <c r="BE149" s="139">
        <f t="shared" si="34"/>
        <v>11105.71</v>
      </c>
      <c r="BF149" s="139">
        <f t="shared" si="35"/>
        <v>0</v>
      </c>
      <c r="BG149" s="139">
        <f t="shared" si="36"/>
        <v>0</v>
      </c>
      <c r="BH149" s="139">
        <f t="shared" si="37"/>
        <v>0</v>
      </c>
      <c r="BI149" s="139">
        <f t="shared" si="38"/>
        <v>0</v>
      </c>
      <c r="BJ149" s="15" t="s">
        <v>79</v>
      </c>
      <c r="BK149" s="139">
        <f t="shared" si="39"/>
        <v>11105.71</v>
      </c>
      <c r="BL149" s="15" t="s">
        <v>161</v>
      </c>
      <c r="BM149" s="138" t="s">
        <v>369</v>
      </c>
    </row>
    <row r="150" spans="2:65" s="1" customFormat="1" ht="16.5" customHeight="1">
      <c r="B150" s="125"/>
      <c r="C150" s="140" t="s">
        <v>370</v>
      </c>
      <c r="D150" s="140" t="s">
        <v>344</v>
      </c>
      <c r="E150" s="141" t="s">
        <v>371</v>
      </c>
      <c r="F150" s="142" t="s">
        <v>372</v>
      </c>
      <c r="G150" s="143" t="s">
        <v>347</v>
      </c>
      <c r="H150" s="144">
        <v>110</v>
      </c>
      <c r="I150" s="145">
        <v>465</v>
      </c>
      <c r="J150" s="146">
        <f t="shared" si="30"/>
        <v>51150</v>
      </c>
      <c r="K150" s="142" t="s">
        <v>3</v>
      </c>
      <c r="L150" s="30"/>
      <c r="M150" s="147" t="s">
        <v>3</v>
      </c>
      <c r="N150" s="148" t="s">
        <v>42</v>
      </c>
      <c r="P150" s="136">
        <f t="shared" si="31"/>
        <v>0</v>
      </c>
      <c r="Q150" s="136">
        <v>0</v>
      </c>
      <c r="R150" s="136">
        <f t="shared" si="32"/>
        <v>0</v>
      </c>
      <c r="S150" s="136">
        <v>0</v>
      </c>
      <c r="T150" s="137">
        <f t="shared" si="33"/>
        <v>0</v>
      </c>
      <c r="AR150" s="138" t="s">
        <v>161</v>
      </c>
      <c r="AT150" s="138" t="s">
        <v>344</v>
      </c>
      <c r="AU150" s="138" t="s">
        <v>81</v>
      </c>
      <c r="AY150" s="15" t="s">
        <v>153</v>
      </c>
      <c r="BE150" s="139">
        <f t="shared" si="34"/>
        <v>51150</v>
      </c>
      <c r="BF150" s="139">
        <f t="shared" si="35"/>
        <v>0</v>
      </c>
      <c r="BG150" s="139">
        <f t="shared" si="36"/>
        <v>0</v>
      </c>
      <c r="BH150" s="139">
        <f t="shared" si="37"/>
        <v>0</v>
      </c>
      <c r="BI150" s="139">
        <f t="shared" si="38"/>
        <v>0</v>
      </c>
      <c r="BJ150" s="15" t="s">
        <v>79</v>
      </c>
      <c r="BK150" s="139">
        <f t="shared" si="39"/>
        <v>51150</v>
      </c>
      <c r="BL150" s="15" t="s">
        <v>161</v>
      </c>
      <c r="BM150" s="138" t="s">
        <v>373</v>
      </c>
    </row>
    <row r="151" spans="2:65" s="1" customFormat="1" ht="16.5" customHeight="1">
      <c r="B151" s="125"/>
      <c r="C151" s="140" t="s">
        <v>374</v>
      </c>
      <c r="D151" s="140" t="s">
        <v>344</v>
      </c>
      <c r="E151" s="141" t="s">
        <v>375</v>
      </c>
      <c r="F151" s="142" t="s">
        <v>376</v>
      </c>
      <c r="G151" s="143" t="s">
        <v>347</v>
      </c>
      <c r="H151" s="144">
        <v>200</v>
      </c>
      <c r="I151" s="145">
        <v>1000</v>
      </c>
      <c r="J151" s="146">
        <f t="shared" si="30"/>
        <v>200000</v>
      </c>
      <c r="K151" s="142" t="s">
        <v>3</v>
      </c>
      <c r="L151" s="30"/>
      <c r="M151" s="147" t="s">
        <v>3</v>
      </c>
      <c r="N151" s="148" t="s">
        <v>42</v>
      </c>
      <c r="P151" s="136">
        <f t="shared" si="31"/>
        <v>0</v>
      </c>
      <c r="Q151" s="136">
        <v>0</v>
      </c>
      <c r="R151" s="136">
        <f t="shared" si="32"/>
        <v>0</v>
      </c>
      <c r="S151" s="136">
        <v>0</v>
      </c>
      <c r="T151" s="137">
        <f t="shared" si="33"/>
        <v>0</v>
      </c>
      <c r="AR151" s="138" t="s">
        <v>161</v>
      </c>
      <c r="AT151" s="138" t="s">
        <v>344</v>
      </c>
      <c r="AU151" s="138" t="s">
        <v>81</v>
      </c>
      <c r="AY151" s="15" t="s">
        <v>153</v>
      </c>
      <c r="BE151" s="139">
        <f t="shared" si="34"/>
        <v>200000</v>
      </c>
      <c r="BF151" s="139">
        <f t="shared" si="35"/>
        <v>0</v>
      </c>
      <c r="BG151" s="139">
        <f t="shared" si="36"/>
        <v>0</v>
      </c>
      <c r="BH151" s="139">
        <f t="shared" si="37"/>
        <v>0</v>
      </c>
      <c r="BI151" s="139">
        <f t="shared" si="38"/>
        <v>0</v>
      </c>
      <c r="BJ151" s="15" t="s">
        <v>79</v>
      </c>
      <c r="BK151" s="139">
        <f t="shared" si="39"/>
        <v>200000</v>
      </c>
      <c r="BL151" s="15" t="s">
        <v>161</v>
      </c>
      <c r="BM151" s="138" t="s">
        <v>377</v>
      </c>
    </row>
    <row r="152" spans="2:65" s="1" customFormat="1" ht="16.5" customHeight="1">
      <c r="B152" s="125"/>
      <c r="C152" s="140" t="s">
        <v>378</v>
      </c>
      <c r="D152" s="140" t="s">
        <v>344</v>
      </c>
      <c r="E152" s="141" t="s">
        <v>379</v>
      </c>
      <c r="F152" s="142" t="s">
        <v>380</v>
      </c>
      <c r="G152" s="143" t="s">
        <v>347</v>
      </c>
      <c r="H152" s="144">
        <v>180</v>
      </c>
      <c r="I152" s="145">
        <v>1000</v>
      </c>
      <c r="J152" s="146">
        <f t="shared" si="30"/>
        <v>180000</v>
      </c>
      <c r="K152" s="142" t="s">
        <v>3</v>
      </c>
      <c r="L152" s="30"/>
      <c r="M152" s="147" t="s">
        <v>3</v>
      </c>
      <c r="N152" s="148" t="s">
        <v>42</v>
      </c>
      <c r="P152" s="136">
        <f t="shared" si="31"/>
        <v>0</v>
      </c>
      <c r="Q152" s="136">
        <v>0</v>
      </c>
      <c r="R152" s="136">
        <f t="shared" si="32"/>
        <v>0</v>
      </c>
      <c r="S152" s="136">
        <v>0</v>
      </c>
      <c r="T152" s="137">
        <f t="shared" si="33"/>
        <v>0</v>
      </c>
      <c r="AR152" s="138" t="s">
        <v>161</v>
      </c>
      <c r="AT152" s="138" t="s">
        <v>344</v>
      </c>
      <c r="AU152" s="138" t="s">
        <v>81</v>
      </c>
      <c r="AY152" s="15" t="s">
        <v>153</v>
      </c>
      <c r="BE152" s="139">
        <f t="shared" si="34"/>
        <v>180000</v>
      </c>
      <c r="BF152" s="139">
        <f t="shared" si="35"/>
        <v>0</v>
      </c>
      <c r="BG152" s="139">
        <f t="shared" si="36"/>
        <v>0</v>
      </c>
      <c r="BH152" s="139">
        <f t="shared" si="37"/>
        <v>0</v>
      </c>
      <c r="BI152" s="139">
        <f t="shared" si="38"/>
        <v>0</v>
      </c>
      <c r="BJ152" s="15" t="s">
        <v>79</v>
      </c>
      <c r="BK152" s="139">
        <f t="shared" si="39"/>
        <v>180000</v>
      </c>
      <c r="BL152" s="15" t="s">
        <v>161</v>
      </c>
      <c r="BM152" s="138" t="s">
        <v>381</v>
      </c>
    </row>
    <row r="153" spans="2:65" s="1" customFormat="1" ht="16.5" customHeight="1">
      <c r="B153" s="125"/>
      <c r="C153" s="140" t="s">
        <v>382</v>
      </c>
      <c r="D153" s="140" t="s">
        <v>344</v>
      </c>
      <c r="E153" s="141" t="s">
        <v>383</v>
      </c>
      <c r="F153" s="142" t="s">
        <v>384</v>
      </c>
      <c r="G153" s="143" t="s">
        <v>347</v>
      </c>
      <c r="H153" s="144">
        <v>90</v>
      </c>
      <c r="I153" s="145">
        <v>675</v>
      </c>
      <c r="J153" s="146">
        <f t="shared" si="30"/>
        <v>60750</v>
      </c>
      <c r="K153" s="142" t="s">
        <v>3</v>
      </c>
      <c r="L153" s="30"/>
      <c r="M153" s="147" t="s">
        <v>3</v>
      </c>
      <c r="N153" s="148" t="s">
        <v>42</v>
      </c>
      <c r="P153" s="136">
        <f t="shared" si="31"/>
        <v>0</v>
      </c>
      <c r="Q153" s="136">
        <v>0</v>
      </c>
      <c r="R153" s="136">
        <f t="shared" si="32"/>
        <v>0</v>
      </c>
      <c r="S153" s="136">
        <v>0</v>
      </c>
      <c r="T153" s="137">
        <f t="shared" si="33"/>
        <v>0</v>
      </c>
      <c r="AR153" s="138" t="s">
        <v>161</v>
      </c>
      <c r="AT153" s="138" t="s">
        <v>344</v>
      </c>
      <c r="AU153" s="138" t="s">
        <v>81</v>
      </c>
      <c r="AY153" s="15" t="s">
        <v>153</v>
      </c>
      <c r="BE153" s="139">
        <f t="shared" si="34"/>
        <v>60750</v>
      </c>
      <c r="BF153" s="139">
        <f t="shared" si="35"/>
        <v>0</v>
      </c>
      <c r="BG153" s="139">
        <f t="shared" si="36"/>
        <v>0</v>
      </c>
      <c r="BH153" s="139">
        <f t="shared" si="37"/>
        <v>0</v>
      </c>
      <c r="BI153" s="139">
        <f t="shared" si="38"/>
        <v>0</v>
      </c>
      <c r="BJ153" s="15" t="s">
        <v>79</v>
      </c>
      <c r="BK153" s="139">
        <f t="shared" si="39"/>
        <v>60750</v>
      </c>
      <c r="BL153" s="15" t="s">
        <v>161</v>
      </c>
      <c r="BM153" s="138" t="s">
        <v>385</v>
      </c>
    </row>
    <row r="154" spans="2:65" s="1" customFormat="1" ht="16.5" customHeight="1">
      <c r="B154" s="125"/>
      <c r="C154" s="140" t="s">
        <v>386</v>
      </c>
      <c r="D154" s="140" t="s">
        <v>344</v>
      </c>
      <c r="E154" s="141" t="s">
        <v>387</v>
      </c>
      <c r="F154" s="142" t="s">
        <v>388</v>
      </c>
      <c r="G154" s="143" t="s">
        <v>164</v>
      </c>
      <c r="H154" s="144">
        <v>1</v>
      </c>
      <c r="I154" s="145">
        <v>5200</v>
      </c>
      <c r="J154" s="146">
        <f t="shared" si="30"/>
        <v>5200</v>
      </c>
      <c r="K154" s="142" t="s">
        <v>3</v>
      </c>
      <c r="L154" s="30"/>
      <c r="M154" s="147" t="s">
        <v>3</v>
      </c>
      <c r="N154" s="148" t="s">
        <v>42</v>
      </c>
      <c r="P154" s="136">
        <f t="shared" si="31"/>
        <v>0</v>
      </c>
      <c r="Q154" s="136">
        <v>0</v>
      </c>
      <c r="R154" s="136">
        <f t="shared" si="32"/>
        <v>0</v>
      </c>
      <c r="S154" s="136">
        <v>0</v>
      </c>
      <c r="T154" s="137">
        <f t="shared" si="33"/>
        <v>0</v>
      </c>
      <c r="AR154" s="138" t="s">
        <v>161</v>
      </c>
      <c r="AT154" s="138" t="s">
        <v>344</v>
      </c>
      <c r="AU154" s="138" t="s">
        <v>81</v>
      </c>
      <c r="AY154" s="15" t="s">
        <v>153</v>
      </c>
      <c r="BE154" s="139">
        <f t="shared" si="34"/>
        <v>5200</v>
      </c>
      <c r="BF154" s="139">
        <f t="shared" si="35"/>
        <v>0</v>
      </c>
      <c r="BG154" s="139">
        <f t="shared" si="36"/>
        <v>0</v>
      </c>
      <c r="BH154" s="139">
        <f t="shared" si="37"/>
        <v>0</v>
      </c>
      <c r="BI154" s="139">
        <f t="shared" si="38"/>
        <v>0</v>
      </c>
      <c r="BJ154" s="15" t="s">
        <v>79</v>
      </c>
      <c r="BK154" s="139">
        <f t="shared" si="39"/>
        <v>5200</v>
      </c>
      <c r="BL154" s="15" t="s">
        <v>161</v>
      </c>
      <c r="BM154" s="138" t="s">
        <v>389</v>
      </c>
    </row>
    <row r="155" spans="2:65" s="1" customFormat="1" ht="16.5" customHeight="1">
      <c r="B155" s="125"/>
      <c r="C155" s="140" t="s">
        <v>328</v>
      </c>
      <c r="D155" s="140" t="s">
        <v>344</v>
      </c>
      <c r="E155" s="141" t="s">
        <v>390</v>
      </c>
      <c r="F155" s="142" t="s">
        <v>391</v>
      </c>
      <c r="G155" s="143" t="s">
        <v>347</v>
      </c>
      <c r="H155" s="144">
        <v>40</v>
      </c>
      <c r="I155" s="145">
        <v>460</v>
      </c>
      <c r="J155" s="146">
        <f t="shared" si="30"/>
        <v>18400</v>
      </c>
      <c r="K155" s="142" t="s">
        <v>3</v>
      </c>
      <c r="L155" s="30"/>
      <c r="M155" s="147" t="s">
        <v>3</v>
      </c>
      <c r="N155" s="148" t="s">
        <v>42</v>
      </c>
      <c r="P155" s="136">
        <f t="shared" si="31"/>
        <v>0</v>
      </c>
      <c r="Q155" s="136">
        <v>0</v>
      </c>
      <c r="R155" s="136">
        <f t="shared" si="32"/>
        <v>0</v>
      </c>
      <c r="S155" s="136">
        <v>0</v>
      </c>
      <c r="T155" s="137">
        <f t="shared" si="33"/>
        <v>0</v>
      </c>
      <c r="AR155" s="138" t="s">
        <v>161</v>
      </c>
      <c r="AT155" s="138" t="s">
        <v>344</v>
      </c>
      <c r="AU155" s="138" t="s">
        <v>81</v>
      </c>
      <c r="AY155" s="15" t="s">
        <v>153</v>
      </c>
      <c r="BE155" s="139">
        <f t="shared" si="34"/>
        <v>18400</v>
      </c>
      <c r="BF155" s="139">
        <f t="shared" si="35"/>
        <v>0</v>
      </c>
      <c r="BG155" s="139">
        <f t="shared" si="36"/>
        <v>0</v>
      </c>
      <c r="BH155" s="139">
        <f t="shared" si="37"/>
        <v>0</v>
      </c>
      <c r="BI155" s="139">
        <f t="shared" si="38"/>
        <v>0</v>
      </c>
      <c r="BJ155" s="15" t="s">
        <v>79</v>
      </c>
      <c r="BK155" s="139">
        <f t="shared" si="39"/>
        <v>18400</v>
      </c>
      <c r="BL155" s="15" t="s">
        <v>161</v>
      </c>
      <c r="BM155" s="138" t="s">
        <v>392</v>
      </c>
    </row>
    <row r="156" spans="2:65" s="1" customFormat="1" ht="16.5" customHeight="1">
      <c r="B156" s="125"/>
      <c r="C156" s="140" t="s">
        <v>393</v>
      </c>
      <c r="D156" s="140" t="s">
        <v>344</v>
      </c>
      <c r="E156" s="141" t="s">
        <v>394</v>
      </c>
      <c r="F156" s="142" t="s">
        <v>395</v>
      </c>
      <c r="G156" s="143" t="s">
        <v>347</v>
      </c>
      <c r="H156" s="144">
        <v>20</v>
      </c>
      <c r="I156" s="145">
        <v>460</v>
      </c>
      <c r="J156" s="146">
        <f t="shared" si="30"/>
        <v>9200</v>
      </c>
      <c r="K156" s="142" t="s">
        <v>3</v>
      </c>
      <c r="L156" s="30"/>
      <c r="M156" s="149" t="s">
        <v>3</v>
      </c>
      <c r="N156" s="150" t="s">
        <v>42</v>
      </c>
      <c r="O156" s="151"/>
      <c r="P156" s="152">
        <f t="shared" si="31"/>
        <v>0</v>
      </c>
      <c r="Q156" s="152">
        <v>0</v>
      </c>
      <c r="R156" s="152">
        <f t="shared" si="32"/>
        <v>0</v>
      </c>
      <c r="S156" s="152">
        <v>0</v>
      </c>
      <c r="T156" s="153">
        <f t="shared" si="33"/>
        <v>0</v>
      </c>
      <c r="AR156" s="138" t="s">
        <v>161</v>
      </c>
      <c r="AT156" s="138" t="s">
        <v>344</v>
      </c>
      <c r="AU156" s="138" t="s">
        <v>81</v>
      </c>
      <c r="AY156" s="15" t="s">
        <v>153</v>
      </c>
      <c r="BE156" s="139">
        <f t="shared" si="34"/>
        <v>9200</v>
      </c>
      <c r="BF156" s="139">
        <f t="shared" si="35"/>
        <v>0</v>
      </c>
      <c r="BG156" s="139">
        <f t="shared" si="36"/>
        <v>0</v>
      </c>
      <c r="BH156" s="139">
        <f t="shared" si="37"/>
        <v>0</v>
      </c>
      <c r="BI156" s="139">
        <f t="shared" si="38"/>
        <v>0</v>
      </c>
      <c r="BJ156" s="15" t="s">
        <v>79</v>
      </c>
      <c r="BK156" s="139">
        <f t="shared" si="39"/>
        <v>9200</v>
      </c>
      <c r="BL156" s="15" t="s">
        <v>161</v>
      </c>
      <c r="BM156" s="138" t="s">
        <v>396</v>
      </c>
    </row>
    <row r="157" spans="2:65" s="1" customFormat="1" ht="6.95" customHeight="1">
      <c r="B157" s="39"/>
      <c r="C157" s="40"/>
      <c r="D157" s="40"/>
      <c r="E157" s="40"/>
      <c r="F157" s="40"/>
      <c r="G157" s="40"/>
      <c r="H157" s="40"/>
      <c r="I157" s="40"/>
      <c r="J157" s="40"/>
      <c r="K157" s="40"/>
      <c r="L157" s="30"/>
    </row>
  </sheetData>
  <autoFilter ref="C86:K15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9"/>
  <sheetViews>
    <sheetView showGridLines="0" topLeftCell="A180" zoomScale="90" zoomScaleNormal="90" workbookViewId="0">
      <selection activeCell="I194" sqref="I19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397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ROUND(J94, 2)</f>
        <v>1585950.48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ROUND((SUM(BE94:BE298)),  2)</f>
        <v>1585950.48</v>
      </c>
      <c r="I33" s="87">
        <v>0.21</v>
      </c>
      <c r="J33" s="86">
        <f>ROUND(((SUM(BE94:BE298))*I33),  2)</f>
        <v>333049.59999999998</v>
      </c>
      <c r="L33" s="30"/>
    </row>
    <row r="34" spans="2:12" s="1" customFormat="1" ht="14.45" customHeight="1">
      <c r="B34" s="30"/>
      <c r="E34" s="25" t="s">
        <v>43</v>
      </c>
      <c r="F34" s="86">
        <f>ROUND((SUM(BF94:BF298)),  2)</f>
        <v>0</v>
      </c>
      <c r="I34" s="87">
        <v>0.12</v>
      </c>
      <c r="J34" s="86">
        <f>ROUND(((SUM(BF94:BF298))*I34),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ROUND((SUM(BG94:BG298)),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ROUND((SUM(BH94:BH298)),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ROUND((SUM(BI94:BI298)),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1919000.08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31RM1 - Čerpací stanice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J94</f>
        <v>1585950.48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J95</f>
        <v>1585950.48</v>
      </c>
      <c r="L60" s="97"/>
    </row>
    <row r="61" spans="2:47" s="9" customFormat="1" ht="19.899999999999999" customHeight="1">
      <c r="B61" s="101"/>
      <c r="D61" s="102" t="s">
        <v>398</v>
      </c>
      <c r="E61" s="103"/>
      <c r="F61" s="103"/>
      <c r="G61" s="103"/>
      <c r="H61" s="103"/>
      <c r="I61" s="103"/>
      <c r="J61" s="104">
        <f>J96</f>
        <v>25371.82</v>
      </c>
      <c r="L61" s="101"/>
    </row>
    <row r="62" spans="2:47" s="9" customFormat="1" ht="19.899999999999999" customHeight="1">
      <c r="B62" s="101"/>
      <c r="D62" s="102" t="s">
        <v>399</v>
      </c>
      <c r="E62" s="103"/>
      <c r="F62" s="103"/>
      <c r="G62" s="103"/>
      <c r="H62" s="103"/>
      <c r="I62" s="103"/>
      <c r="J62" s="104">
        <f>J104</f>
        <v>617143.03000000014</v>
      </c>
      <c r="L62" s="101"/>
    </row>
    <row r="63" spans="2:47" s="9" customFormat="1" ht="19.899999999999999" customHeight="1">
      <c r="B63" s="101"/>
      <c r="D63" s="102" t="s">
        <v>400</v>
      </c>
      <c r="E63" s="103"/>
      <c r="F63" s="103"/>
      <c r="G63" s="103"/>
      <c r="H63" s="103"/>
      <c r="I63" s="103"/>
      <c r="J63" s="104">
        <f>J192</f>
        <v>30663.310000000005</v>
      </c>
      <c r="L63" s="101"/>
    </row>
    <row r="64" spans="2:47" s="9" customFormat="1" ht="19.899999999999999" customHeight="1">
      <c r="B64" s="101"/>
      <c r="D64" s="102" t="s">
        <v>401</v>
      </c>
      <c r="E64" s="103"/>
      <c r="F64" s="103"/>
      <c r="G64" s="103"/>
      <c r="H64" s="103"/>
      <c r="I64" s="103"/>
      <c r="J64" s="104">
        <f>J200</f>
        <v>61416.29</v>
      </c>
      <c r="L64" s="101"/>
    </row>
    <row r="65" spans="2:12" s="9" customFormat="1" ht="19.899999999999999" customHeight="1">
      <c r="B65" s="101"/>
      <c r="D65" s="102" t="s">
        <v>402</v>
      </c>
      <c r="E65" s="103"/>
      <c r="F65" s="103"/>
      <c r="G65" s="103"/>
      <c r="H65" s="103"/>
      <c r="I65" s="103"/>
      <c r="J65" s="104">
        <f>J203</f>
        <v>82113.010000000009</v>
      </c>
      <c r="L65" s="101"/>
    </row>
    <row r="66" spans="2:12" s="9" customFormat="1" ht="14.85" customHeight="1">
      <c r="B66" s="101"/>
      <c r="D66" s="102" t="s">
        <v>403</v>
      </c>
      <c r="E66" s="103"/>
      <c r="F66" s="103"/>
      <c r="G66" s="103"/>
      <c r="H66" s="103"/>
      <c r="I66" s="103"/>
      <c r="J66" s="104">
        <f>J204</f>
        <v>42146.15</v>
      </c>
      <c r="L66" s="101"/>
    </row>
    <row r="67" spans="2:12" s="9" customFormat="1" ht="14.85" customHeight="1">
      <c r="B67" s="101"/>
      <c r="D67" s="102" t="s">
        <v>404</v>
      </c>
      <c r="E67" s="103"/>
      <c r="F67" s="103"/>
      <c r="G67" s="103"/>
      <c r="H67" s="103"/>
      <c r="I67" s="103"/>
      <c r="J67" s="104">
        <f>J213</f>
        <v>39966.86</v>
      </c>
      <c r="L67" s="101"/>
    </row>
    <row r="68" spans="2:12" s="9" customFormat="1" ht="19.899999999999999" customHeight="1">
      <c r="B68" s="101"/>
      <c r="D68" s="102" t="s">
        <v>405</v>
      </c>
      <c r="E68" s="103"/>
      <c r="F68" s="103"/>
      <c r="G68" s="103"/>
      <c r="H68" s="103"/>
      <c r="I68" s="103"/>
      <c r="J68" s="104">
        <f>J223</f>
        <v>12718.9</v>
      </c>
      <c r="L68" s="101"/>
    </row>
    <row r="69" spans="2:12" s="9" customFormat="1" ht="19.899999999999999" customHeight="1">
      <c r="B69" s="101"/>
      <c r="D69" s="102" t="s">
        <v>406</v>
      </c>
      <c r="E69" s="103"/>
      <c r="F69" s="103"/>
      <c r="G69" s="103"/>
      <c r="H69" s="103"/>
      <c r="I69" s="103"/>
      <c r="J69" s="104">
        <f>J225</f>
        <v>57274.5</v>
      </c>
      <c r="L69" s="101"/>
    </row>
    <row r="70" spans="2:12" s="9" customFormat="1" ht="14.85" customHeight="1">
      <c r="B70" s="101"/>
      <c r="D70" s="102" t="s">
        <v>407</v>
      </c>
      <c r="E70" s="103"/>
      <c r="F70" s="103"/>
      <c r="G70" s="103"/>
      <c r="H70" s="103"/>
      <c r="I70" s="103"/>
      <c r="J70" s="104">
        <f>J226</f>
        <v>28271.71</v>
      </c>
      <c r="L70" s="101"/>
    </row>
    <row r="71" spans="2:12" s="9" customFormat="1" ht="14.85" customHeight="1">
      <c r="B71" s="101"/>
      <c r="D71" s="102" t="s">
        <v>408</v>
      </c>
      <c r="E71" s="103"/>
      <c r="F71" s="103"/>
      <c r="G71" s="103"/>
      <c r="H71" s="103"/>
      <c r="I71" s="103"/>
      <c r="J71" s="104">
        <f>J228</f>
        <v>29002.79</v>
      </c>
      <c r="L71" s="101"/>
    </row>
    <row r="72" spans="2:12" s="9" customFormat="1" ht="19.899999999999999" customHeight="1">
      <c r="B72" s="101"/>
      <c r="D72" s="102" t="s">
        <v>135</v>
      </c>
      <c r="E72" s="103"/>
      <c r="F72" s="103"/>
      <c r="G72" s="103"/>
      <c r="H72" s="103"/>
      <c r="I72" s="103"/>
      <c r="J72" s="104">
        <f>J231</f>
        <v>116845.95</v>
      </c>
      <c r="L72" s="101"/>
    </row>
    <row r="73" spans="2:12" s="9" customFormat="1" ht="19.899999999999999" customHeight="1">
      <c r="B73" s="101"/>
      <c r="D73" s="102" t="s">
        <v>136</v>
      </c>
      <c r="E73" s="103"/>
      <c r="F73" s="103"/>
      <c r="G73" s="103"/>
      <c r="H73" s="103"/>
      <c r="I73" s="103"/>
      <c r="J73" s="104">
        <f>J259</f>
        <v>107383.05000000002</v>
      </c>
      <c r="L73" s="101"/>
    </row>
    <row r="74" spans="2:12" s="9" customFormat="1" ht="19.899999999999999" customHeight="1">
      <c r="B74" s="101"/>
      <c r="D74" s="102" t="s">
        <v>138</v>
      </c>
      <c r="E74" s="103"/>
      <c r="F74" s="103"/>
      <c r="G74" s="103"/>
      <c r="H74" s="103"/>
      <c r="I74" s="103"/>
      <c r="J74" s="104">
        <f>J280</f>
        <v>475020.62</v>
      </c>
      <c r="L74" s="101"/>
    </row>
    <row r="75" spans="2:12" s="1" customFormat="1" ht="21.75" customHeight="1">
      <c r="B75" s="30"/>
      <c r="L75" s="30"/>
    </row>
    <row r="76" spans="2:12" s="1" customFormat="1" ht="6.95" customHeight="1"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30"/>
    </row>
    <row r="80" spans="2:12" s="1" customFormat="1" ht="6.95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30"/>
    </row>
    <row r="81" spans="2:63" s="1" customFormat="1" ht="24.95" customHeight="1">
      <c r="B81" s="30"/>
      <c r="C81" s="19" t="s">
        <v>139</v>
      </c>
      <c r="L81" s="30"/>
    </row>
    <row r="82" spans="2:63" s="1" customFormat="1" ht="6.95" customHeight="1">
      <c r="B82" s="30"/>
      <c r="L82" s="30"/>
    </row>
    <row r="83" spans="2:63" s="1" customFormat="1" ht="12" customHeight="1">
      <c r="B83" s="30"/>
      <c r="C83" s="25" t="s">
        <v>17</v>
      </c>
      <c r="L83" s="30"/>
    </row>
    <row r="84" spans="2:63" s="1" customFormat="1" ht="16.5" customHeight="1">
      <c r="B84" s="30"/>
      <c r="E84" s="291" t="str">
        <f>E7</f>
        <v>ČOV Vrchlabí</v>
      </c>
      <c r="F84" s="292"/>
      <c r="G84" s="292"/>
      <c r="H84" s="292"/>
      <c r="L84" s="30"/>
    </row>
    <row r="85" spans="2:63" s="1" customFormat="1" ht="12" customHeight="1">
      <c r="B85" s="30"/>
      <c r="C85" s="25" t="s">
        <v>125</v>
      </c>
      <c r="L85" s="30"/>
    </row>
    <row r="86" spans="2:63" s="1" customFormat="1" ht="16.5" customHeight="1">
      <c r="B86" s="30"/>
      <c r="E86" s="285" t="str">
        <f>E9</f>
        <v>31RM1 - Čerpací stanice</v>
      </c>
      <c r="F86" s="290"/>
      <c r="G86" s="290"/>
      <c r="H86" s="290"/>
      <c r="L86" s="30"/>
    </row>
    <row r="87" spans="2:63" s="1" customFormat="1" ht="6.95" customHeight="1">
      <c r="B87" s="30"/>
      <c r="L87" s="30"/>
    </row>
    <row r="88" spans="2:63" s="1" customFormat="1" ht="12" customHeight="1">
      <c r="B88" s="30"/>
      <c r="C88" s="25" t="s">
        <v>21</v>
      </c>
      <c r="F88" s="23" t="str">
        <f>F12</f>
        <v xml:space="preserve"> </v>
      </c>
      <c r="I88" s="25" t="s">
        <v>23</v>
      </c>
      <c r="J88" s="47">
        <f>IF(J12="","",J12)</f>
        <v>45539</v>
      </c>
      <c r="L88" s="30"/>
    </row>
    <row r="89" spans="2:63" s="1" customFormat="1" ht="6.95" customHeight="1">
      <c r="B89" s="30"/>
      <c r="L89" s="30"/>
    </row>
    <row r="90" spans="2:63" s="1" customFormat="1" ht="15.2" customHeight="1">
      <c r="B90" s="30"/>
      <c r="C90" s="25" t="s">
        <v>24</v>
      </c>
      <c r="F90" s="23" t="str">
        <f>E15</f>
        <v xml:space="preserve"> </v>
      </c>
      <c r="I90" s="25" t="s">
        <v>29</v>
      </c>
      <c r="J90" s="28" t="str">
        <f>E21</f>
        <v xml:space="preserve"> </v>
      </c>
      <c r="L90" s="30"/>
    </row>
    <row r="91" spans="2:63" s="1" customFormat="1" ht="15.2" customHeight="1">
      <c r="B91" s="30"/>
      <c r="C91" s="25" t="s">
        <v>28</v>
      </c>
      <c r="F91" s="23" t="str">
        <f>IF(E18="","",E18)</f>
        <v>VODA CZ s.r.o.</v>
      </c>
      <c r="I91" s="25" t="s">
        <v>31</v>
      </c>
      <c r="J91" s="28" t="str">
        <f>E24</f>
        <v>PP POHONY</v>
      </c>
      <c r="L91" s="30"/>
    </row>
    <row r="92" spans="2:63" s="1" customFormat="1" ht="10.35" customHeight="1">
      <c r="B92" s="30"/>
      <c r="L92" s="30"/>
    </row>
    <row r="93" spans="2:63" s="10" customFormat="1" ht="29.25" customHeight="1">
      <c r="B93" s="105"/>
      <c r="C93" s="106" t="s">
        <v>140</v>
      </c>
      <c r="D93" s="107" t="s">
        <v>56</v>
      </c>
      <c r="E93" s="107" t="s">
        <v>52</v>
      </c>
      <c r="F93" s="107" t="s">
        <v>53</v>
      </c>
      <c r="G93" s="107" t="s">
        <v>141</v>
      </c>
      <c r="H93" s="107" t="s">
        <v>142</v>
      </c>
      <c r="I93" s="107" t="s">
        <v>143</v>
      </c>
      <c r="J93" s="107" t="s">
        <v>129</v>
      </c>
      <c r="K93" s="108" t="s">
        <v>144</v>
      </c>
      <c r="L93" s="105"/>
      <c r="M93" s="54" t="s">
        <v>3</v>
      </c>
      <c r="N93" s="55" t="s">
        <v>41</v>
      </c>
      <c r="O93" s="55" t="s">
        <v>145</v>
      </c>
      <c r="P93" s="55" t="s">
        <v>146</v>
      </c>
      <c r="Q93" s="55" t="s">
        <v>147</v>
      </c>
      <c r="R93" s="55" t="s">
        <v>148</v>
      </c>
      <c r="S93" s="55" t="s">
        <v>149</v>
      </c>
      <c r="T93" s="56" t="s">
        <v>150</v>
      </c>
    </row>
    <row r="94" spans="2:63" s="1" customFormat="1" ht="22.9" customHeight="1">
      <c r="B94" s="30"/>
      <c r="C94" s="59" t="s">
        <v>151</v>
      </c>
      <c r="J94" s="109">
        <f>BK94</f>
        <v>1585950.48</v>
      </c>
      <c r="L94" s="30"/>
      <c r="M94" s="57"/>
      <c r="N94" s="48"/>
      <c r="O94" s="48"/>
      <c r="P94" s="110">
        <f>P95</f>
        <v>0</v>
      </c>
      <c r="Q94" s="48"/>
      <c r="R94" s="110">
        <f>R95</f>
        <v>0</v>
      </c>
      <c r="S94" s="48"/>
      <c r="T94" s="111">
        <f>T95</f>
        <v>0</v>
      </c>
      <c r="AT94" s="15" t="s">
        <v>70</v>
      </c>
      <c r="AU94" s="15" t="s">
        <v>130</v>
      </c>
      <c r="BK94" s="112">
        <f>BK95</f>
        <v>1585950.48</v>
      </c>
    </row>
    <row r="95" spans="2:63" s="11" customFormat="1" ht="25.9" customHeight="1">
      <c r="B95" s="113"/>
      <c r="D95" s="114" t="s">
        <v>70</v>
      </c>
      <c r="E95" s="115" t="s">
        <v>152</v>
      </c>
      <c r="F95" s="115" t="s">
        <v>152</v>
      </c>
      <c r="I95" s="116"/>
      <c r="J95" s="117">
        <f>BK95</f>
        <v>1585950.48</v>
      </c>
      <c r="L95" s="113"/>
      <c r="M95" s="118"/>
      <c r="P95" s="119">
        <f>P96+P104+P192+P200+P203+P223+P225+P231+P259+P280</f>
        <v>0</v>
      </c>
      <c r="R95" s="119">
        <f>R96+R104+R192+R200+R203+R223+R225+R231+R259+R280</f>
        <v>0</v>
      </c>
      <c r="T95" s="120">
        <f>T96+T104+T192+T200+T203+T223+T225+T231+T259+T280</f>
        <v>0</v>
      </c>
      <c r="AR95" s="114" t="s">
        <v>79</v>
      </c>
      <c r="AT95" s="121" t="s">
        <v>70</v>
      </c>
      <c r="AU95" s="121" t="s">
        <v>71</v>
      </c>
      <c r="AY95" s="114" t="s">
        <v>153</v>
      </c>
      <c r="BK95" s="122">
        <f>BK96+BK104+BK192+BK200+BK203+BK223+BK225+BK231+BK259+BK280</f>
        <v>1585950.48</v>
      </c>
    </row>
    <row r="96" spans="2:63" s="11" customFormat="1" ht="22.9" customHeight="1">
      <c r="B96" s="113"/>
      <c r="D96" s="114" t="s">
        <v>70</v>
      </c>
      <c r="E96" s="123" t="s">
        <v>409</v>
      </c>
      <c r="F96" s="123" t="s">
        <v>410</v>
      </c>
      <c r="I96" s="116"/>
      <c r="J96" s="124">
        <f>BK96</f>
        <v>25371.82</v>
      </c>
      <c r="L96" s="113"/>
      <c r="M96" s="118"/>
      <c r="P96" s="119">
        <f>SUM(P97:P103)</f>
        <v>0</v>
      </c>
      <c r="R96" s="119">
        <f>SUM(R97:R103)</f>
        <v>0</v>
      </c>
      <c r="T96" s="120">
        <f>SUM(T97:T103)</f>
        <v>0</v>
      </c>
      <c r="AR96" s="114" t="s">
        <v>79</v>
      </c>
      <c r="AT96" s="121" t="s">
        <v>70</v>
      </c>
      <c r="AU96" s="121" t="s">
        <v>79</v>
      </c>
      <c r="AY96" s="114" t="s">
        <v>153</v>
      </c>
      <c r="BK96" s="122">
        <f>SUM(BK97:BK103)</f>
        <v>25371.82</v>
      </c>
    </row>
    <row r="97" spans="2:65" s="1" customFormat="1" ht="16.5" customHeight="1">
      <c r="B97" s="125"/>
      <c r="C97" s="126" t="s">
        <v>79</v>
      </c>
      <c r="D97" s="126" t="s">
        <v>156</v>
      </c>
      <c r="E97" s="127" t="s">
        <v>411</v>
      </c>
      <c r="F97" s="128" t="s">
        <v>412</v>
      </c>
      <c r="G97" s="129" t="s">
        <v>159</v>
      </c>
      <c r="H97" s="130">
        <v>1</v>
      </c>
      <c r="I97" s="131">
        <v>17976.2775</v>
      </c>
      <c r="J97" s="132">
        <f t="shared" ref="J97:J103" si="0">ROUND(I97*H97,2)</f>
        <v>17976.28</v>
      </c>
      <c r="K97" s="128" t="s">
        <v>3</v>
      </c>
      <c r="L97" s="133"/>
      <c r="M97" s="134" t="s">
        <v>3</v>
      </c>
      <c r="N97" s="135" t="s">
        <v>42</v>
      </c>
      <c r="P97" s="136">
        <f t="shared" ref="P97:P103" si="1">O97*H97</f>
        <v>0</v>
      </c>
      <c r="Q97" s="136">
        <v>0</v>
      </c>
      <c r="R97" s="136">
        <f t="shared" ref="R97:R103" si="2">Q97*H97</f>
        <v>0</v>
      </c>
      <c r="S97" s="136">
        <v>0</v>
      </c>
      <c r="T97" s="137">
        <f t="shared" ref="T97:T103" si="3">S97*H97</f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ref="BE97:BE103" si="4">IF(N97="základní",J97,0)</f>
        <v>17976.28</v>
      </c>
      <c r="BF97" s="139">
        <f t="shared" ref="BF97:BF103" si="5">IF(N97="snížená",J97,0)</f>
        <v>0</v>
      </c>
      <c r="BG97" s="139">
        <f t="shared" ref="BG97:BG103" si="6">IF(N97="zákl. přenesená",J97,0)</f>
        <v>0</v>
      </c>
      <c r="BH97" s="139">
        <f t="shared" ref="BH97:BH103" si="7">IF(N97="sníž. přenesená",J97,0)</f>
        <v>0</v>
      </c>
      <c r="BI97" s="139">
        <f t="shared" ref="BI97:BI103" si="8">IF(N97="nulová",J97,0)</f>
        <v>0</v>
      </c>
      <c r="BJ97" s="15" t="s">
        <v>79</v>
      </c>
      <c r="BK97" s="139">
        <f t="shared" ref="BK97:BK103" si="9">ROUND(I97*H97,2)</f>
        <v>17976.28</v>
      </c>
      <c r="BL97" s="15" t="s">
        <v>161</v>
      </c>
      <c r="BM97" s="138" t="s">
        <v>161</v>
      </c>
    </row>
    <row r="98" spans="2:65" s="1" customFormat="1" ht="16.5" customHeight="1">
      <c r="B98" s="125"/>
      <c r="C98" s="126" t="s">
        <v>81</v>
      </c>
      <c r="D98" s="126" t="s">
        <v>156</v>
      </c>
      <c r="E98" s="127" t="s">
        <v>413</v>
      </c>
      <c r="F98" s="128" t="s">
        <v>414</v>
      </c>
      <c r="G98" s="129" t="s">
        <v>415</v>
      </c>
      <c r="H98" s="130">
        <v>1</v>
      </c>
      <c r="I98" s="131">
        <v>3100.5122999999999</v>
      </c>
      <c r="J98" s="132">
        <f t="shared" si="0"/>
        <v>3100.51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3100.51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3100.51</v>
      </c>
      <c r="BL98" s="15" t="s">
        <v>161</v>
      </c>
      <c r="BM98" s="138" t="s">
        <v>178</v>
      </c>
    </row>
    <row r="99" spans="2:65" s="1" customFormat="1" ht="16.5" customHeight="1">
      <c r="B99" s="125"/>
      <c r="C99" s="126" t="s">
        <v>167</v>
      </c>
      <c r="D99" s="126" t="s">
        <v>156</v>
      </c>
      <c r="E99" s="127" t="s">
        <v>416</v>
      </c>
      <c r="F99" s="128" t="s">
        <v>417</v>
      </c>
      <c r="G99" s="129" t="s">
        <v>415</v>
      </c>
      <c r="H99" s="130">
        <v>1</v>
      </c>
      <c r="I99" s="131">
        <v>1123.5575999999999</v>
      </c>
      <c r="J99" s="132">
        <f t="shared" si="0"/>
        <v>1123.56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1123.56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1123.56</v>
      </c>
      <c r="BL99" s="15" t="s">
        <v>161</v>
      </c>
      <c r="BM99" s="138" t="s">
        <v>160</v>
      </c>
    </row>
    <row r="100" spans="2:65" s="1" customFormat="1" ht="16.5" customHeight="1">
      <c r="B100" s="125"/>
      <c r="C100" s="126" t="s">
        <v>161</v>
      </c>
      <c r="D100" s="126" t="s">
        <v>156</v>
      </c>
      <c r="E100" s="127" t="s">
        <v>418</v>
      </c>
      <c r="F100" s="128" t="s">
        <v>419</v>
      </c>
      <c r="G100" s="129" t="s">
        <v>415</v>
      </c>
      <c r="H100" s="130">
        <v>1</v>
      </c>
      <c r="I100" s="131">
        <v>525.70567499999993</v>
      </c>
      <c r="J100" s="132">
        <f t="shared" si="0"/>
        <v>525.71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525.71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525.71</v>
      </c>
      <c r="BL100" s="15" t="s">
        <v>161</v>
      </c>
      <c r="BM100" s="138" t="s">
        <v>193</v>
      </c>
    </row>
    <row r="101" spans="2:65" s="1" customFormat="1" ht="16.5" customHeight="1">
      <c r="B101" s="125"/>
      <c r="C101" s="126" t="s">
        <v>174</v>
      </c>
      <c r="D101" s="126" t="s">
        <v>156</v>
      </c>
      <c r="E101" s="127" t="s">
        <v>420</v>
      </c>
      <c r="F101" s="128" t="s">
        <v>421</v>
      </c>
      <c r="G101" s="129" t="s">
        <v>360</v>
      </c>
      <c r="H101" s="130">
        <v>8</v>
      </c>
      <c r="I101" s="131">
        <v>70.99190999999999</v>
      </c>
      <c r="J101" s="132">
        <f t="shared" si="0"/>
        <v>567.94000000000005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567.94000000000005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567.94000000000005</v>
      </c>
      <c r="BL101" s="15" t="s">
        <v>161</v>
      </c>
      <c r="BM101" s="138" t="s">
        <v>9</v>
      </c>
    </row>
    <row r="102" spans="2:65" s="1" customFormat="1" ht="16.5" customHeight="1">
      <c r="B102" s="125"/>
      <c r="C102" s="126" t="s">
        <v>178</v>
      </c>
      <c r="D102" s="126" t="s">
        <v>156</v>
      </c>
      <c r="E102" s="127" t="s">
        <v>422</v>
      </c>
      <c r="F102" s="128" t="s">
        <v>423</v>
      </c>
      <c r="G102" s="129" t="s">
        <v>360</v>
      </c>
      <c r="H102" s="130">
        <v>10</v>
      </c>
      <c r="I102" s="131">
        <v>125.0535</v>
      </c>
      <c r="J102" s="132">
        <f t="shared" si="0"/>
        <v>1250.54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1250.54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1250.54</v>
      </c>
      <c r="BL102" s="15" t="s">
        <v>161</v>
      </c>
      <c r="BM102" s="138" t="s">
        <v>208</v>
      </c>
    </row>
    <row r="103" spans="2:65" s="1" customFormat="1" ht="16.5" customHeight="1">
      <c r="B103" s="125"/>
      <c r="C103" s="126" t="s">
        <v>182</v>
      </c>
      <c r="D103" s="126" t="s">
        <v>156</v>
      </c>
      <c r="E103" s="127" t="s">
        <v>424</v>
      </c>
      <c r="F103" s="128" t="s">
        <v>425</v>
      </c>
      <c r="G103" s="129" t="s">
        <v>360</v>
      </c>
      <c r="H103" s="130">
        <v>4</v>
      </c>
      <c r="I103" s="131">
        <v>206.81924999999998</v>
      </c>
      <c r="J103" s="132">
        <f t="shared" si="0"/>
        <v>827.28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827.28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827.28</v>
      </c>
      <c r="BL103" s="15" t="s">
        <v>161</v>
      </c>
      <c r="BM103" s="138" t="s">
        <v>217</v>
      </c>
    </row>
    <row r="104" spans="2:65" s="11" customFormat="1" ht="22.9" customHeight="1">
      <c r="B104" s="113"/>
      <c r="D104" s="114" t="s">
        <v>70</v>
      </c>
      <c r="E104" s="123" t="s">
        <v>426</v>
      </c>
      <c r="F104" s="123" t="s">
        <v>427</v>
      </c>
      <c r="I104" s="116"/>
      <c r="J104" s="124">
        <f>BK104</f>
        <v>617143.03000000014</v>
      </c>
      <c r="L104" s="113"/>
      <c r="M104" s="118"/>
      <c r="P104" s="119">
        <f>SUM(P105:P191)</f>
        <v>0</v>
      </c>
      <c r="R104" s="119">
        <f>SUM(R105:R191)</f>
        <v>0</v>
      </c>
      <c r="T104" s="120">
        <f>SUM(T105:T191)</f>
        <v>0</v>
      </c>
      <c r="AR104" s="114" t="s">
        <v>79</v>
      </c>
      <c r="AT104" s="121" t="s">
        <v>70</v>
      </c>
      <c r="AU104" s="121" t="s">
        <v>79</v>
      </c>
      <c r="AY104" s="114" t="s">
        <v>153</v>
      </c>
      <c r="BK104" s="122">
        <f>SUM(BK105:BK191)</f>
        <v>617143.03000000014</v>
      </c>
    </row>
    <row r="105" spans="2:65" s="1" customFormat="1" ht="33" customHeight="1">
      <c r="B105" s="125"/>
      <c r="C105" s="126" t="s">
        <v>160</v>
      </c>
      <c r="D105" s="126" t="s">
        <v>156</v>
      </c>
      <c r="E105" s="127" t="s">
        <v>428</v>
      </c>
      <c r="F105" s="128" t="s">
        <v>429</v>
      </c>
      <c r="G105" s="129" t="s">
        <v>159</v>
      </c>
      <c r="H105" s="130">
        <v>1</v>
      </c>
      <c r="I105" s="131">
        <v>8313.0179879999996</v>
      </c>
      <c r="J105" s="132">
        <f t="shared" ref="J105:J136" si="10">ROUND(I105*H105,2)</f>
        <v>8313.02</v>
      </c>
      <c r="K105" s="128" t="s">
        <v>3</v>
      </c>
      <c r="L105" s="133"/>
      <c r="M105" s="134" t="s">
        <v>3</v>
      </c>
      <c r="N105" s="135" t="s">
        <v>42</v>
      </c>
      <c r="P105" s="136">
        <f t="shared" ref="P105:P136" si="11">O105*H105</f>
        <v>0</v>
      </c>
      <c r="Q105" s="136">
        <v>0</v>
      </c>
      <c r="R105" s="136">
        <f t="shared" ref="R105:R136" si="12">Q105*H105</f>
        <v>0</v>
      </c>
      <c r="S105" s="136">
        <v>0</v>
      </c>
      <c r="T105" s="137">
        <f t="shared" ref="T105:T136" si="13">S105*H105</f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ref="BE105:BE136" si="14">IF(N105="základní",J105,0)</f>
        <v>8313.02</v>
      </c>
      <c r="BF105" s="139">
        <f t="shared" ref="BF105:BF136" si="15">IF(N105="snížená",J105,0)</f>
        <v>0</v>
      </c>
      <c r="BG105" s="139">
        <f t="shared" ref="BG105:BG136" si="16">IF(N105="zákl. přenesená",J105,0)</f>
        <v>0</v>
      </c>
      <c r="BH105" s="139">
        <f t="shared" ref="BH105:BH136" si="17">IF(N105="sníž. přenesená",J105,0)</f>
        <v>0</v>
      </c>
      <c r="BI105" s="139">
        <f t="shared" ref="BI105:BI136" si="18">IF(N105="nulová",J105,0)</f>
        <v>0</v>
      </c>
      <c r="BJ105" s="15" t="s">
        <v>79</v>
      </c>
      <c r="BK105" s="139">
        <f t="shared" ref="BK105:BK136" si="19">ROUND(I105*H105,2)</f>
        <v>8313.02</v>
      </c>
      <c r="BL105" s="15" t="s">
        <v>161</v>
      </c>
      <c r="BM105" s="138" t="s">
        <v>430</v>
      </c>
    </row>
    <row r="106" spans="2:65" s="1" customFormat="1" ht="16.5" customHeight="1">
      <c r="B106" s="125"/>
      <c r="C106" s="126" t="s">
        <v>189</v>
      </c>
      <c r="D106" s="126" t="s">
        <v>156</v>
      </c>
      <c r="E106" s="127" t="s">
        <v>431</v>
      </c>
      <c r="F106" s="128" t="s">
        <v>432</v>
      </c>
      <c r="G106" s="129" t="s">
        <v>159</v>
      </c>
      <c r="H106" s="130">
        <v>1</v>
      </c>
      <c r="I106" s="131">
        <v>190.56229499999998</v>
      </c>
      <c r="J106" s="132">
        <f t="shared" si="10"/>
        <v>190.56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190.56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190.56</v>
      </c>
      <c r="BL106" s="15" t="s">
        <v>161</v>
      </c>
      <c r="BM106" s="138" t="s">
        <v>433</v>
      </c>
    </row>
    <row r="107" spans="2:65" s="1" customFormat="1" ht="21.75" customHeight="1">
      <c r="B107" s="125"/>
      <c r="C107" s="126" t="s">
        <v>193</v>
      </c>
      <c r="D107" s="126" t="s">
        <v>156</v>
      </c>
      <c r="E107" s="127" t="s">
        <v>434</v>
      </c>
      <c r="F107" s="128" t="s">
        <v>435</v>
      </c>
      <c r="G107" s="129" t="s">
        <v>159</v>
      </c>
      <c r="H107" s="130">
        <v>1</v>
      </c>
      <c r="I107" s="131">
        <v>2126.332758</v>
      </c>
      <c r="J107" s="132">
        <f t="shared" si="10"/>
        <v>2126.33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2126.33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2126.33</v>
      </c>
      <c r="BL107" s="15" t="s">
        <v>161</v>
      </c>
      <c r="BM107" s="138" t="s">
        <v>436</v>
      </c>
    </row>
    <row r="108" spans="2:65" s="1" customFormat="1" ht="16.5" customHeight="1">
      <c r="B108" s="125"/>
      <c r="C108" s="126" t="s">
        <v>197</v>
      </c>
      <c r="D108" s="126" t="s">
        <v>156</v>
      </c>
      <c r="E108" s="127" t="s">
        <v>437</v>
      </c>
      <c r="F108" s="128" t="s">
        <v>438</v>
      </c>
      <c r="G108" s="129" t="s">
        <v>159</v>
      </c>
      <c r="H108" s="130">
        <v>1</v>
      </c>
      <c r="I108" s="131">
        <v>11554.183459499998</v>
      </c>
      <c r="J108" s="132">
        <f t="shared" si="10"/>
        <v>11554.18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11554.18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11554.18</v>
      </c>
      <c r="BL108" s="15" t="s">
        <v>161</v>
      </c>
      <c r="BM108" s="138" t="s">
        <v>223</v>
      </c>
    </row>
    <row r="109" spans="2:65" s="1" customFormat="1" ht="16.5" customHeight="1">
      <c r="B109" s="125"/>
      <c r="C109" s="126" t="s">
        <v>9</v>
      </c>
      <c r="D109" s="126" t="s">
        <v>156</v>
      </c>
      <c r="E109" s="127" t="s">
        <v>439</v>
      </c>
      <c r="F109" s="128" t="s">
        <v>440</v>
      </c>
      <c r="G109" s="129" t="s">
        <v>159</v>
      </c>
      <c r="H109" s="130">
        <v>1</v>
      </c>
      <c r="I109" s="131">
        <v>153.91200000000001</v>
      </c>
      <c r="J109" s="132">
        <f t="shared" si="10"/>
        <v>153.91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153.91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153.91</v>
      </c>
      <c r="BL109" s="15" t="s">
        <v>161</v>
      </c>
      <c r="BM109" s="138" t="s">
        <v>259</v>
      </c>
    </row>
    <row r="110" spans="2:65" s="1" customFormat="1" ht="16.5" customHeight="1">
      <c r="B110" s="125"/>
      <c r="C110" s="126" t="s">
        <v>204</v>
      </c>
      <c r="D110" s="126" t="s">
        <v>156</v>
      </c>
      <c r="E110" s="127" t="s">
        <v>441</v>
      </c>
      <c r="F110" s="128" t="s">
        <v>442</v>
      </c>
      <c r="G110" s="129" t="s">
        <v>159</v>
      </c>
      <c r="H110" s="130">
        <v>3</v>
      </c>
      <c r="I110" s="131">
        <v>31.263375</v>
      </c>
      <c r="J110" s="132">
        <f t="shared" si="10"/>
        <v>93.79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93.79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93.79</v>
      </c>
      <c r="BL110" s="15" t="s">
        <v>161</v>
      </c>
      <c r="BM110" s="138" t="s">
        <v>267</v>
      </c>
    </row>
    <row r="111" spans="2:65" s="1" customFormat="1" ht="16.5" customHeight="1">
      <c r="B111" s="125"/>
      <c r="C111" s="126" t="s">
        <v>208</v>
      </c>
      <c r="D111" s="126" t="s">
        <v>156</v>
      </c>
      <c r="E111" s="127" t="s">
        <v>443</v>
      </c>
      <c r="F111" s="128" t="s">
        <v>444</v>
      </c>
      <c r="G111" s="129" t="s">
        <v>159</v>
      </c>
      <c r="H111" s="130">
        <v>2</v>
      </c>
      <c r="I111" s="131">
        <v>2483.0815350000003</v>
      </c>
      <c r="J111" s="132">
        <f t="shared" si="10"/>
        <v>4966.16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4966.16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4966.16</v>
      </c>
      <c r="BL111" s="15" t="s">
        <v>161</v>
      </c>
      <c r="BM111" s="138" t="s">
        <v>283</v>
      </c>
    </row>
    <row r="112" spans="2:65" s="1" customFormat="1" ht="16.5" customHeight="1">
      <c r="B112" s="125"/>
      <c r="C112" s="126" t="s">
        <v>214</v>
      </c>
      <c r="D112" s="126" t="s">
        <v>156</v>
      </c>
      <c r="E112" s="127" t="s">
        <v>445</v>
      </c>
      <c r="F112" s="128" t="s">
        <v>446</v>
      </c>
      <c r="G112" s="129" t="s">
        <v>159</v>
      </c>
      <c r="H112" s="130">
        <v>1</v>
      </c>
      <c r="I112" s="131">
        <v>1018.4645624999999</v>
      </c>
      <c r="J112" s="132">
        <f t="shared" si="10"/>
        <v>1018.46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1018.46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1018.46</v>
      </c>
      <c r="BL112" s="15" t="s">
        <v>161</v>
      </c>
      <c r="BM112" s="138" t="s">
        <v>291</v>
      </c>
    </row>
    <row r="113" spans="2:65" s="1" customFormat="1" ht="16.5" customHeight="1">
      <c r="B113" s="125"/>
      <c r="C113" s="126" t="s">
        <v>217</v>
      </c>
      <c r="D113" s="126" t="s">
        <v>156</v>
      </c>
      <c r="E113" s="127" t="s">
        <v>447</v>
      </c>
      <c r="F113" s="128" t="s">
        <v>448</v>
      </c>
      <c r="G113" s="129" t="s">
        <v>159</v>
      </c>
      <c r="H113" s="130">
        <v>2</v>
      </c>
      <c r="I113" s="131">
        <v>3569.0076509999999</v>
      </c>
      <c r="J113" s="132">
        <f t="shared" si="10"/>
        <v>7138.02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7138.02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7138.02</v>
      </c>
      <c r="BL113" s="15" t="s">
        <v>161</v>
      </c>
      <c r="BM113" s="138" t="s">
        <v>449</v>
      </c>
    </row>
    <row r="114" spans="2:65" s="1" customFormat="1" ht="16.5" customHeight="1">
      <c r="B114" s="125"/>
      <c r="C114" s="126" t="s">
        <v>220</v>
      </c>
      <c r="D114" s="126" t="s">
        <v>156</v>
      </c>
      <c r="E114" s="127" t="s">
        <v>450</v>
      </c>
      <c r="F114" s="128" t="s">
        <v>451</v>
      </c>
      <c r="G114" s="129" t="s">
        <v>159</v>
      </c>
      <c r="H114" s="130">
        <v>1</v>
      </c>
      <c r="I114" s="131">
        <v>432.8775</v>
      </c>
      <c r="J114" s="132">
        <f t="shared" si="10"/>
        <v>432.88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432.88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432.88</v>
      </c>
      <c r="BL114" s="15" t="s">
        <v>161</v>
      </c>
      <c r="BM114" s="138" t="s">
        <v>452</v>
      </c>
    </row>
    <row r="115" spans="2:65" s="1" customFormat="1" ht="16.5" customHeight="1">
      <c r="B115" s="125"/>
      <c r="C115" s="126" t="s">
        <v>223</v>
      </c>
      <c r="D115" s="126" t="s">
        <v>156</v>
      </c>
      <c r="E115" s="127" t="s">
        <v>453</v>
      </c>
      <c r="F115" s="128" t="s">
        <v>454</v>
      </c>
      <c r="G115" s="129" t="s">
        <v>159</v>
      </c>
      <c r="H115" s="130">
        <v>7</v>
      </c>
      <c r="I115" s="131">
        <v>358.057029</v>
      </c>
      <c r="J115" s="132">
        <f t="shared" si="10"/>
        <v>2506.4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2506.4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2506.4</v>
      </c>
      <c r="BL115" s="15" t="s">
        <v>161</v>
      </c>
      <c r="BM115" s="138" t="s">
        <v>455</v>
      </c>
    </row>
    <row r="116" spans="2:65" s="1" customFormat="1" ht="16.5" customHeight="1">
      <c r="B116" s="125"/>
      <c r="C116" s="126" t="s">
        <v>226</v>
      </c>
      <c r="D116" s="126" t="s">
        <v>156</v>
      </c>
      <c r="E116" s="127" t="s">
        <v>456</v>
      </c>
      <c r="F116" s="128" t="s">
        <v>457</v>
      </c>
      <c r="G116" s="129" t="s">
        <v>159</v>
      </c>
      <c r="H116" s="130">
        <v>1</v>
      </c>
      <c r="I116" s="131">
        <v>216.43875</v>
      </c>
      <c r="J116" s="132">
        <f t="shared" si="10"/>
        <v>216.44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216.44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216.44</v>
      </c>
      <c r="BL116" s="15" t="s">
        <v>161</v>
      </c>
      <c r="BM116" s="138" t="s">
        <v>458</v>
      </c>
    </row>
    <row r="117" spans="2:65" s="1" customFormat="1" ht="16.5" customHeight="1">
      <c r="B117" s="125"/>
      <c r="C117" s="126" t="s">
        <v>229</v>
      </c>
      <c r="D117" s="126" t="s">
        <v>156</v>
      </c>
      <c r="E117" s="127" t="s">
        <v>459</v>
      </c>
      <c r="F117" s="128" t="s">
        <v>460</v>
      </c>
      <c r="G117" s="129" t="s">
        <v>159</v>
      </c>
      <c r="H117" s="130">
        <v>3</v>
      </c>
      <c r="I117" s="131">
        <v>271.75087500000001</v>
      </c>
      <c r="J117" s="132">
        <f t="shared" si="10"/>
        <v>815.25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815.25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815.25</v>
      </c>
      <c r="BL117" s="15" t="s">
        <v>161</v>
      </c>
      <c r="BM117" s="138" t="s">
        <v>461</v>
      </c>
    </row>
    <row r="118" spans="2:65" s="1" customFormat="1" ht="16.5" customHeight="1">
      <c r="B118" s="125"/>
      <c r="C118" s="126" t="s">
        <v>8</v>
      </c>
      <c r="D118" s="126" t="s">
        <v>156</v>
      </c>
      <c r="E118" s="127" t="s">
        <v>462</v>
      </c>
      <c r="F118" s="128" t="s">
        <v>463</v>
      </c>
      <c r="G118" s="129" t="s">
        <v>159</v>
      </c>
      <c r="H118" s="130">
        <v>3</v>
      </c>
      <c r="I118" s="131">
        <v>183.73245</v>
      </c>
      <c r="J118" s="132">
        <f t="shared" si="10"/>
        <v>551.20000000000005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551.20000000000005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551.20000000000005</v>
      </c>
      <c r="BL118" s="15" t="s">
        <v>161</v>
      </c>
      <c r="BM118" s="138" t="s">
        <v>464</v>
      </c>
    </row>
    <row r="119" spans="2:65" s="1" customFormat="1" ht="16.5" customHeight="1">
      <c r="B119" s="125"/>
      <c r="C119" s="126" t="s">
        <v>235</v>
      </c>
      <c r="D119" s="126" t="s">
        <v>156</v>
      </c>
      <c r="E119" s="127" t="s">
        <v>465</v>
      </c>
      <c r="F119" s="128" t="s">
        <v>466</v>
      </c>
      <c r="G119" s="129" t="s">
        <v>159</v>
      </c>
      <c r="H119" s="130">
        <v>2</v>
      </c>
      <c r="I119" s="131">
        <v>252.0309</v>
      </c>
      <c r="J119" s="132">
        <f t="shared" si="10"/>
        <v>504.06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504.06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504.06</v>
      </c>
      <c r="BL119" s="15" t="s">
        <v>161</v>
      </c>
      <c r="BM119" s="138" t="s">
        <v>467</v>
      </c>
    </row>
    <row r="120" spans="2:65" s="1" customFormat="1" ht="16.5" customHeight="1">
      <c r="B120" s="125"/>
      <c r="C120" s="126" t="s">
        <v>239</v>
      </c>
      <c r="D120" s="126" t="s">
        <v>156</v>
      </c>
      <c r="E120" s="127" t="s">
        <v>468</v>
      </c>
      <c r="F120" s="128" t="s">
        <v>469</v>
      </c>
      <c r="G120" s="129" t="s">
        <v>159</v>
      </c>
      <c r="H120" s="130">
        <v>2</v>
      </c>
      <c r="I120" s="131">
        <v>452.11649999999997</v>
      </c>
      <c r="J120" s="132">
        <f t="shared" si="10"/>
        <v>904.23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904.23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904.23</v>
      </c>
      <c r="BL120" s="15" t="s">
        <v>161</v>
      </c>
      <c r="BM120" s="138" t="s">
        <v>470</v>
      </c>
    </row>
    <row r="121" spans="2:65" s="1" customFormat="1" ht="16.5" customHeight="1">
      <c r="B121" s="125"/>
      <c r="C121" s="126" t="s">
        <v>243</v>
      </c>
      <c r="D121" s="126" t="s">
        <v>156</v>
      </c>
      <c r="E121" s="127" t="s">
        <v>471</v>
      </c>
      <c r="F121" s="128" t="s">
        <v>472</v>
      </c>
      <c r="G121" s="129" t="s">
        <v>159</v>
      </c>
      <c r="H121" s="130">
        <v>1</v>
      </c>
      <c r="I121" s="131">
        <v>168.34125</v>
      </c>
      <c r="J121" s="132">
        <f t="shared" si="10"/>
        <v>168.34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168.34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168.34</v>
      </c>
      <c r="BL121" s="15" t="s">
        <v>161</v>
      </c>
      <c r="BM121" s="138" t="s">
        <v>473</v>
      </c>
    </row>
    <row r="122" spans="2:65" s="1" customFormat="1" ht="16.5" customHeight="1">
      <c r="B122" s="125"/>
      <c r="C122" s="126" t="s">
        <v>247</v>
      </c>
      <c r="D122" s="126" t="s">
        <v>156</v>
      </c>
      <c r="E122" s="127" t="s">
        <v>474</v>
      </c>
      <c r="F122" s="128" t="s">
        <v>475</v>
      </c>
      <c r="G122" s="129" t="s">
        <v>159</v>
      </c>
      <c r="H122" s="130">
        <v>2</v>
      </c>
      <c r="I122" s="131">
        <v>3746.7952499999997</v>
      </c>
      <c r="J122" s="132">
        <f t="shared" si="10"/>
        <v>7493.59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7493.59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7493.59</v>
      </c>
      <c r="BL122" s="15" t="s">
        <v>161</v>
      </c>
      <c r="BM122" s="138" t="s">
        <v>476</v>
      </c>
    </row>
    <row r="123" spans="2:65" s="1" customFormat="1" ht="16.5" customHeight="1">
      <c r="B123" s="125"/>
      <c r="C123" s="126" t="s">
        <v>251</v>
      </c>
      <c r="D123" s="126" t="s">
        <v>156</v>
      </c>
      <c r="E123" s="127" t="s">
        <v>477</v>
      </c>
      <c r="F123" s="128" t="s">
        <v>478</v>
      </c>
      <c r="G123" s="129" t="s">
        <v>159</v>
      </c>
      <c r="H123" s="130">
        <v>2</v>
      </c>
      <c r="I123" s="131">
        <v>467.026725</v>
      </c>
      <c r="J123" s="132">
        <f t="shared" si="10"/>
        <v>934.05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934.05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934.05</v>
      </c>
      <c r="BL123" s="15" t="s">
        <v>161</v>
      </c>
      <c r="BM123" s="138" t="s">
        <v>479</v>
      </c>
    </row>
    <row r="124" spans="2:65" s="1" customFormat="1" ht="16.5" customHeight="1">
      <c r="B124" s="125"/>
      <c r="C124" s="126" t="s">
        <v>255</v>
      </c>
      <c r="D124" s="126" t="s">
        <v>156</v>
      </c>
      <c r="E124" s="127" t="s">
        <v>480</v>
      </c>
      <c r="F124" s="128" t="s">
        <v>481</v>
      </c>
      <c r="G124" s="129" t="s">
        <v>159</v>
      </c>
      <c r="H124" s="130">
        <v>2</v>
      </c>
      <c r="I124" s="131">
        <v>1965.26385</v>
      </c>
      <c r="J124" s="132">
        <f t="shared" si="10"/>
        <v>3930.53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3930.53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3930.53</v>
      </c>
      <c r="BL124" s="15" t="s">
        <v>161</v>
      </c>
      <c r="BM124" s="138" t="s">
        <v>482</v>
      </c>
    </row>
    <row r="125" spans="2:65" s="1" customFormat="1" ht="16.5" customHeight="1">
      <c r="B125" s="125"/>
      <c r="C125" s="126" t="s">
        <v>259</v>
      </c>
      <c r="D125" s="126" t="s">
        <v>156</v>
      </c>
      <c r="E125" s="127" t="s">
        <v>483</v>
      </c>
      <c r="F125" s="128" t="s">
        <v>484</v>
      </c>
      <c r="G125" s="129" t="s">
        <v>159</v>
      </c>
      <c r="H125" s="130">
        <v>1</v>
      </c>
      <c r="I125" s="131">
        <v>4961.0647349999999</v>
      </c>
      <c r="J125" s="132">
        <f t="shared" si="10"/>
        <v>4961.0600000000004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4961.0600000000004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4961.0600000000004</v>
      </c>
      <c r="BL125" s="15" t="s">
        <v>161</v>
      </c>
      <c r="BM125" s="138" t="s">
        <v>485</v>
      </c>
    </row>
    <row r="126" spans="2:65" s="1" customFormat="1" ht="16.5" customHeight="1">
      <c r="B126" s="125"/>
      <c r="C126" s="126" t="s">
        <v>263</v>
      </c>
      <c r="D126" s="126" t="s">
        <v>156</v>
      </c>
      <c r="E126" s="127" t="s">
        <v>486</v>
      </c>
      <c r="F126" s="128" t="s">
        <v>481</v>
      </c>
      <c r="G126" s="129" t="s">
        <v>159</v>
      </c>
      <c r="H126" s="130">
        <v>2</v>
      </c>
      <c r="I126" s="131">
        <v>1965.26385</v>
      </c>
      <c r="J126" s="132">
        <f t="shared" si="10"/>
        <v>3930.53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3930.53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3930.53</v>
      </c>
      <c r="BL126" s="15" t="s">
        <v>161</v>
      </c>
      <c r="BM126" s="138" t="s">
        <v>487</v>
      </c>
    </row>
    <row r="127" spans="2:65" s="1" customFormat="1" ht="16.5" customHeight="1">
      <c r="B127" s="125"/>
      <c r="C127" s="126" t="s">
        <v>267</v>
      </c>
      <c r="D127" s="126" t="s">
        <v>156</v>
      </c>
      <c r="E127" s="127" t="s">
        <v>488</v>
      </c>
      <c r="F127" s="128" t="s">
        <v>489</v>
      </c>
      <c r="G127" s="129" t="s">
        <v>159</v>
      </c>
      <c r="H127" s="130">
        <v>3</v>
      </c>
      <c r="I127" s="131">
        <v>149.10225</v>
      </c>
      <c r="J127" s="132">
        <f t="shared" si="10"/>
        <v>447.31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447.31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447.31</v>
      </c>
      <c r="BL127" s="15" t="s">
        <v>161</v>
      </c>
      <c r="BM127" s="138" t="s">
        <v>490</v>
      </c>
    </row>
    <row r="128" spans="2:65" s="1" customFormat="1" ht="21.75" customHeight="1">
      <c r="B128" s="125"/>
      <c r="C128" s="126" t="s">
        <v>271</v>
      </c>
      <c r="D128" s="126" t="s">
        <v>156</v>
      </c>
      <c r="E128" s="127" t="s">
        <v>491</v>
      </c>
      <c r="F128" s="128" t="s">
        <v>492</v>
      </c>
      <c r="G128" s="129" t="s">
        <v>159</v>
      </c>
      <c r="H128" s="130">
        <v>2</v>
      </c>
      <c r="I128" s="131">
        <v>1648.7822999999999</v>
      </c>
      <c r="J128" s="132">
        <f t="shared" si="10"/>
        <v>3297.56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3297.56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3297.56</v>
      </c>
      <c r="BL128" s="15" t="s">
        <v>161</v>
      </c>
      <c r="BM128" s="138" t="s">
        <v>493</v>
      </c>
    </row>
    <row r="129" spans="2:65" s="1" customFormat="1" ht="16.5" customHeight="1">
      <c r="B129" s="125"/>
      <c r="C129" s="126" t="s">
        <v>275</v>
      </c>
      <c r="D129" s="126" t="s">
        <v>156</v>
      </c>
      <c r="E129" s="127" t="s">
        <v>494</v>
      </c>
      <c r="F129" s="128" t="s">
        <v>495</v>
      </c>
      <c r="G129" s="129" t="s">
        <v>159</v>
      </c>
      <c r="H129" s="130">
        <v>2</v>
      </c>
      <c r="I129" s="131">
        <v>7652.8894200000004</v>
      </c>
      <c r="J129" s="132">
        <f t="shared" si="10"/>
        <v>15305.78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15305.78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15305.78</v>
      </c>
      <c r="BL129" s="15" t="s">
        <v>161</v>
      </c>
      <c r="BM129" s="138" t="s">
        <v>496</v>
      </c>
    </row>
    <row r="130" spans="2:65" s="1" customFormat="1" ht="16.5" customHeight="1">
      <c r="B130" s="125"/>
      <c r="C130" s="126" t="s">
        <v>279</v>
      </c>
      <c r="D130" s="126" t="s">
        <v>156</v>
      </c>
      <c r="E130" s="127" t="s">
        <v>497</v>
      </c>
      <c r="F130" s="128" t="s">
        <v>498</v>
      </c>
      <c r="G130" s="129" t="s">
        <v>159</v>
      </c>
      <c r="H130" s="130">
        <v>1</v>
      </c>
      <c r="I130" s="131">
        <v>21993.447630000002</v>
      </c>
      <c r="J130" s="132">
        <f t="shared" si="10"/>
        <v>21993.45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21993.45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21993.45</v>
      </c>
      <c r="BL130" s="15" t="s">
        <v>161</v>
      </c>
      <c r="BM130" s="138" t="s">
        <v>499</v>
      </c>
    </row>
    <row r="131" spans="2:65" s="1" customFormat="1" ht="16.5" customHeight="1">
      <c r="B131" s="125"/>
      <c r="C131" s="126" t="s">
        <v>283</v>
      </c>
      <c r="D131" s="126" t="s">
        <v>156</v>
      </c>
      <c r="E131" s="127" t="s">
        <v>500</v>
      </c>
      <c r="F131" s="128" t="s">
        <v>501</v>
      </c>
      <c r="G131" s="129" t="s">
        <v>159</v>
      </c>
      <c r="H131" s="130">
        <v>2</v>
      </c>
      <c r="I131" s="131">
        <v>51273.858899999999</v>
      </c>
      <c r="J131" s="132">
        <f t="shared" si="10"/>
        <v>102547.72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102547.72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102547.72</v>
      </c>
      <c r="BL131" s="15" t="s">
        <v>161</v>
      </c>
      <c r="BM131" s="138" t="s">
        <v>502</v>
      </c>
    </row>
    <row r="132" spans="2:65" s="1" customFormat="1" ht="16.5" customHeight="1">
      <c r="B132" s="125"/>
      <c r="C132" s="126" t="s">
        <v>287</v>
      </c>
      <c r="D132" s="126" t="s">
        <v>156</v>
      </c>
      <c r="E132" s="127" t="s">
        <v>503</v>
      </c>
      <c r="F132" s="128" t="s">
        <v>504</v>
      </c>
      <c r="G132" s="129" t="s">
        <v>159</v>
      </c>
      <c r="H132" s="130">
        <v>1</v>
      </c>
      <c r="I132" s="131">
        <v>8770.8677099999986</v>
      </c>
      <c r="J132" s="132">
        <f t="shared" si="10"/>
        <v>8770.8700000000008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8770.8700000000008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8770.8700000000008</v>
      </c>
      <c r="BL132" s="15" t="s">
        <v>161</v>
      </c>
      <c r="BM132" s="138" t="s">
        <v>505</v>
      </c>
    </row>
    <row r="133" spans="2:65" s="1" customFormat="1" ht="24.2" customHeight="1">
      <c r="B133" s="125"/>
      <c r="C133" s="126" t="s">
        <v>291</v>
      </c>
      <c r="D133" s="126" t="s">
        <v>156</v>
      </c>
      <c r="E133" s="127" t="s">
        <v>506</v>
      </c>
      <c r="F133" s="128" t="s">
        <v>507</v>
      </c>
      <c r="G133" s="129" t="s">
        <v>159</v>
      </c>
      <c r="H133" s="130">
        <v>8</v>
      </c>
      <c r="I133" s="131">
        <v>10783.574934</v>
      </c>
      <c r="J133" s="132">
        <f t="shared" si="10"/>
        <v>86268.6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86268.6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86268.6</v>
      </c>
      <c r="BL133" s="15" t="s">
        <v>161</v>
      </c>
      <c r="BM133" s="138" t="s">
        <v>508</v>
      </c>
    </row>
    <row r="134" spans="2:65" s="1" customFormat="1" ht="16.5" customHeight="1">
      <c r="B134" s="125"/>
      <c r="C134" s="126" t="s">
        <v>295</v>
      </c>
      <c r="D134" s="126" t="s">
        <v>156</v>
      </c>
      <c r="E134" s="127" t="s">
        <v>509</v>
      </c>
      <c r="F134" s="128" t="s">
        <v>510</v>
      </c>
      <c r="G134" s="129" t="s">
        <v>159</v>
      </c>
      <c r="H134" s="130">
        <v>9</v>
      </c>
      <c r="I134" s="131">
        <v>4242.5073239999992</v>
      </c>
      <c r="J134" s="132">
        <f t="shared" si="10"/>
        <v>38182.57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38182.57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38182.57</v>
      </c>
      <c r="BL134" s="15" t="s">
        <v>161</v>
      </c>
      <c r="BM134" s="138" t="s">
        <v>511</v>
      </c>
    </row>
    <row r="135" spans="2:65" s="1" customFormat="1" ht="16.5" customHeight="1">
      <c r="B135" s="125"/>
      <c r="C135" s="126" t="s">
        <v>299</v>
      </c>
      <c r="D135" s="126" t="s">
        <v>156</v>
      </c>
      <c r="E135" s="127" t="s">
        <v>512</v>
      </c>
      <c r="F135" s="128" t="s">
        <v>513</v>
      </c>
      <c r="G135" s="129" t="s">
        <v>159</v>
      </c>
      <c r="H135" s="130">
        <v>1</v>
      </c>
      <c r="I135" s="131">
        <v>20205.124863000001</v>
      </c>
      <c r="J135" s="132">
        <f t="shared" si="10"/>
        <v>20205.12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20205.12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20205.12</v>
      </c>
      <c r="BL135" s="15" t="s">
        <v>161</v>
      </c>
      <c r="BM135" s="138" t="s">
        <v>514</v>
      </c>
    </row>
    <row r="136" spans="2:65" s="1" customFormat="1" ht="33" customHeight="1">
      <c r="B136" s="125"/>
      <c r="C136" s="126" t="s">
        <v>305</v>
      </c>
      <c r="D136" s="126" t="s">
        <v>156</v>
      </c>
      <c r="E136" s="127" t="s">
        <v>515</v>
      </c>
      <c r="F136" s="128" t="s">
        <v>516</v>
      </c>
      <c r="G136" s="129" t="s">
        <v>159</v>
      </c>
      <c r="H136" s="130">
        <v>1</v>
      </c>
      <c r="I136" s="131">
        <v>24152.688697499998</v>
      </c>
      <c r="J136" s="132">
        <f t="shared" si="10"/>
        <v>24152.69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24152.69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24152.69</v>
      </c>
      <c r="BL136" s="15" t="s">
        <v>161</v>
      </c>
      <c r="BM136" s="138" t="s">
        <v>517</v>
      </c>
    </row>
    <row r="137" spans="2:65" s="1" customFormat="1" ht="24.2" customHeight="1">
      <c r="B137" s="125"/>
      <c r="C137" s="126" t="s">
        <v>308</v>
      </c>
      <c r="D137" s="126" t="s">
        <v>156</v>
      </c>
      <c r="E137" s="127" t="s">
        <v>518</v>
      </c>
      <c r="F137" s="128" t="s">
        <v>301</v>
      </c>
      <c r="G137" s="129" t="s">
        <v>159</v>
      </c>
      <c r="H137" s="130">
        <v>2</v>
      </c>
      <c r="I137" s="131">
        <v>7964.9459999999999</v>
      </c>
      <c r="J137" s="132">
        <f t="shared" ref="J137:J168" si="20">ROUND(I137*H137,2)</f>
        <v>15929.89</v>
      </c>
      <c r="K137" s="128" t="s">
        <v>3</v>
      </c>
      <c r="L137" s="133"/>
      <c r="M137" s="134" t="s">
        <v>3</v>
      </c>
      <c r="N137" s="135" t="s">
        <v>42</v>
      </c>
      <c r="P137" s="136">
        <f t="shared" ref="P137:P168" si="21">O137*H137</f>
        <v>0</v>
      </c>
      <c r="Q137" s="136">
        <v>0</v>
      </c>
      <c r="R137" s="136">
        <f t="shared" ref="R137:R168" si="22">Q137*H137</f>
        <v>0</v>
      </c>
      <c r="S137" s="136">
        <v>0</v>
      </c>
      <c r="T137" s="137">
        <f t="shared" ref="T137:T168" si="23">S137*H137</f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ref="BE137:BE168" si="24">IF(N137="základní",J137,0)</f>
        <v>15929.89</v>
      </c>
      <c r="BF137" s="139">
        <f t="shared" ref="BF137:BF168" si="25">IF(N137="snížená",J137,0)</f>
        <v>0</v>
      </c>
      <c r="BG137" s="139">
        <f t="shared" ref="BG137:BG168" si="26">IF(N137="zákl. přenesená",J137,0)</f>
        <v>0</v>
      </c>
      <c r="BH137" s="139">
        <f t="shared" ref="BH137:BH168" si="27">IF(N137="sníž. přenesená",J137,0)</f>
        <v>0</v>
      </c>
      <c r="BI137" s="139">
        <f t="shared" ref="BI137:BI168" si="28">IF(N137="nulová",J137,0)</f>
        <v>0</v>
      </c>
      <c r="BJ137" s="15" t="s">
        <v>79</v>
      </c>
      <c r="BK137" s="139">
        <f t="shared" ref="BK137:BK168" si="29">ROUND(I137*H137,2)</f>
        <v>15929.89</v>
      </c>
      <c r="BL137" s="15" t="s">
        <v>161</v>
      </c>
      <c r="BM137" s="138" t="s">
        <v>519</v>
      </c>
    </row>
    <row r="138" spans="2:65" s="1" customFormat="1" ht="16.5" customHeight="1">
      <c r="B138" s="125"/>
      <c r="C138" s="126" t="s">
        <v>311</v>
      </c>
      <c r="D138" s="126" t="s">
        <v>156</v>
      </c>
      <c r="E138" s="127" t="s">
        <v>520</v>
      </c>
      <c r="F138" s="128" t="s">
        <v>297</v>
      </c>
      <c r="G138" s="129" t="s">
        <v>159</v>
      </c>
      <c r="H138" s="130">
        <v>1</v>
      </c>
      <c r="I138" s="131">
        <v>8246.4029504999999</v>
      </c>
      <c r="J138" s="132">
        <f t="shared" si="20"/>
        <v>8246.4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8246.4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8246.4</v>
      </c>
      <c r="BL138" s="15" t="s">
        <v>161</v>
      </c>
      <c r="BM138" s="138" t="s">
        <v>521</v>
      </c>
    </row>
    <row r="139" spans="2:65" s="1" customFormat="1" ht="16.5" customHeight="1">
      <c r="B139" s="125"/>
      <c r="C139" s="126" t="s">
        <v>314</v>
      </c>
      <c r="D139" s="126" t="s">
        <v>156</v>
      </c>
      <c r="E139" s="127" t="s">
        <v>522</v>
      </c>
      <c r="F139" s="128" t="s">
        <v>523</v>
      </c>
      <c r="G139" s="129" t="s">
        <v>159</v>
      </c>
      <c r="H139" s="130">
        <v>4</v>
      </c>
      <c r="I139" s="131">
        <v>1880.131275</v>
      </c>
      <c r="J139" s="132">
        <f t="shared" si="20"/>
        <v>7520.53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7520.53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7520.53</v>
      </c>
      <c r="BL139" s="15" t="s">
        <v>161</v>
      </c>
      <c r="BM139" s="138" t="s">
        <v>524</v>
      </c>
    </row>
    <row r="140" spans="2:65" s="1" customFormat="1" ht="37.9" customHeight="1">
      <c r="B140" s="125"/>
      <c r="C140" s="126" t="s">
        <v>317</v>
      </c>
      <c r="D140" s="126" t="s">
        <v>156</v>
      </c>
      <c r="E140" s="127" t="s">
        <v>525</v>
      </c>
      <c r="F140" s="128" t="s">
        <v>526</v>
      </c>
      <c r="G140" s="129" t="s">
        <v>159</v>
      </c>
      <c r="H140" s="130">
        <v>3</v>
      </c>
      <c r="I140" s="131">
        <v>466.54575</v>
      </c>
      <c r="J140" s="132">
        <f t="shared" si="20"/>
        <v>1399.64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1399.64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1399.64</v>
      </c>
      <c r="BL140" s="15" t="s">
        <v>161</v>
      </c>
      <c r="BM140" s="138" t="s">
        <v>527</v>
      </c>
    </row>
    <row r="141" spans="2:65" s="1" customFormat="1" ht="16.5" customHeight="1">
      <c r="B141" s="125"/>
      <c r="C141" s="126" t="s">
        <v>320</v>
      </c>
      <c r="D141" s="126" t="s">
        <v>156</v>
      </c>
      <c r="E141" s="127" t="s">
        <v>528</v>
      </c>
      <c r="F141" s="128" t="s">
        <v>529</v>
      </c>
      <c r="G141" s="129" t="s">
        <v>159</v>
      </c>
      <c r="H141" s="130">
        <v>1</v>
      </c>
      <c r="I141" s="131">
        <v>4004.2611674999994</v>
      </c>
      <c r="J141" s="132">
        <f t="shared" si="20"/>
        <v>4004.26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4004.26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4004.26</v>
      </c>
      <c r="BL141" s="15" t="s">
        <v>161</v>
      </c>
      <c r="BM141" s="138" t="s">
        <v>530</v>
      </c>
    </row>
    <row r="142" spans="2:65" s="1" customFormat="1" ht="16.5" customHeight="1">
      <c r="B142" s="125"/>
      <c r="C142" s="126" t="s">
        <v>326</v>
      </c>
      <c r="D142" s="126" t="s">
        <v>156</v>
      </c>
      <c r="E142" s="127" t="s">
        <v>531</v>
      </c>
      <c r="F142" s="128" t="s">
        <v>532</v>
      </c>
      <c r="G142" s="129" t="s">
        <v>159</v>
      </c>
      <c r="H142" s="130">
        <v>2</v>
      </c>
      <c r="I142" s="131">
        <v>572.36024999999995</v>
      </c>
      <c r="J142" s="132">
        <f t="shared" si="20"/>
        <v>1144.72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1144.72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1144.72</v>
      </c>
      <c r="BL142" s="15" t="s">
        <v>161</v>
      </c>
      <c r="BM142" s="138" t="s">
        <v>533</v>
      </c>
    </row>
    <row r="143" spans="2:65" s="1" customFormat="1" ht="16.5" customHeight="1">
      <c r="B143" s="125"/>
      <c r="C143" s="126" t="s">
        <v>323</v>
      </c>
      <c r="D143" s="126" t="s">
        <v>156</v>
      </c>
      <c r="E143" s="127" t="s">
        <v>534</v>
      </c>
      <c r="F143" s="128" t="s">
        <v>535</v>
      </c>
      <c r="G143" s="129" t="s">
        <v>159</v>
      </c>
      <c r="H143" s="130">
        <v>2</v>
      </c>
      <c r="I143" s="131">
        <v>562.74074999999993</v>
      </c>
      <c r="J143" s="132">
        <f t="shared" si="20"/>
        <v>1125.48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1125.48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1125.48</v>
      </c>
      <c r="BL143" s="15" t="s">
        <v>161</v>
      </c>
      <c r="BM143" s="138" t="s">
        <v>536</v>
      </c>
    </row>
    <row r="144" spans="2:65" s="1" customFormat="1" ht="16.5" customHeight="1">
      <c r="B144" s="125"/>
      <c r="C144" s="126" t="s">
        <v>334</v>
      </c>
      <c r="D144" s="126" t="s">
        <v>156</v>
      </c>
      <c r="E144" s="127" t="s">
        <v>537</v>
      </c>
      <c r="F144" s="128" t="s">
        <v>538</v>
      </c>
      <c r="G144" s="129" t="s">
        <v>159</v>
      </c>
      <c r="H144" s="130">
        <v>3</v>
      </c>
      <c r="I144" s="131">
        <v>1611.6029325</v>
      </c>
      <c r="J144" s="132">
        <f t="shared" si="20"/>
        <v>4834.8100000000004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4834.8100000000004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4834.8100000000004</v>
      </c>
      <c r="BL144" s="15" t="s">
        <v>161</v>
      </c>
      <c r="BM144" s="138" t="s">
        <v>539</v>
      </c>
    </row>
    <row r="145" spans="2:65" s="1" customFormat="1" ht="16.5" customHeight="1">
      <c r="B145" s="125"/>
      <c r="C145" s="126" t="s">
        <v>338</v>
      </c>
      <c r="D145" s="126" t="s">
        <v>156</v>
      </c>
      <c r="E145" s="127" t="s">
        <v>540</v>
      </c>
      <c r="F145" s="128" t="s">
        <v>541</v>
      </c>
      <c r="G145" s="129" t="s">
        <v>159</v>
      </c>
      <c r="H145" s="130">
        <v>1</v>
      </c>
      <c r="I145" s="131">
        <v>5928.2766015000007</v>
      </c>
      <c r="J145" s="132">
        <f t="shared" si="20"/>
        <v>5928.28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5928.28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5928.28</v>
      </c>
      <c r="BL145" s="15" t="s">
        <v>161</v>
      </c>
      <c r="BM145" s="138" t="s">
        <v>542</v>
      </c>
    </row>
    <row r="146" spans="2:65" s="1" customFormat="1" ht="16.5" customHeight="1">
      <c r="B146" s="125"/>
      <c r="C146" s="126" t="s">
        <v>343</v>
      </c>
      <c r="D146" s="126" t="s">
        <v>156</v>
      </c>
      <c r="E146" s="127" t="s">
        <v>543</v>
      </c>
      <c r="F146" s="128" t="s">
        <v>544</v>
      </c>
      <c r="G146" s="129" t="s">
        <v>159</v>
      </c>
      <c r="H146" s="130">
        <v>6</v>
      </c>
      <c r="I146" s="131">
        <v>1683.4124999999999</v>
      </c>
      <c r="J146" s="132">
        <f t="shared" si="20"/>
        <v>10100.48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10100.48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10100.48</v>
      </c>
      <c r="BL146" s="15" t="s">
        <v>161</v>
      </c>
      <c r="BM146" s="138" t="s">
        <v>545</v>
      </c>
    </row>
    <row r="147" spans="2:65" s="1" customFormat="1" ht="16.5" customHeight="1">
      <c r="B147" s="125"/>
      <c r="C147" s="126" t="s">
        <v>349</v>
      </c>
      <c r="D147" s="126" t="s">
        <v>156</v>
      </c>
      <c r="E147" s="127" t="s">
        <v>546</v>
      </c>
      <c r="F147" s="128" t="s">
        <v>547</v>
      </c>
      <c r="G147" s="129" t="s">
        <v>159</v>
      </c>
      <c r="H147" s="130">
        <v>6</v>
      </c>
      <c r="I147" s="131">
        <v>1950.8345999999999</v>
      </c>
      <c r="J147" s="132">
        <f t="shared" si="20"/>
        <v>11705.01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11705.01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11705.01</v>
      </c>
      <c r="BL147" s="15" t="s">
        <v>161</v>
      </c>
      <c r="BM147" s="138" t="s">
        <v>548</v>
      </c>
    </row>
    <row r="148" spans="2:65" s="1" customFormat="1" ht="16.5" customHeight="1">
      <c r="B148" s="125"/>
      <c r="C148" s="126" t="s">
        <v>353</v>
      </c>
      <c r="D148" s="126" t="s">
        <v>156</v>
      </c>
      <c r="E148" s="127" t="s">
        <v>549</v>
      </c>
      <c r="F148" s="128" t="s">
        <v>550</v>
      </c>
      <c r="G148" s="129" t="s">
        <v>159</v>
      </c>
      <c r="H148" s="130">
        <v>1</v>
      </c>
      <c r="I148" s="131">
        <v>1784.6000205</v>
      </c>
      <c r="J148" s="132">
        <f t="shared" si="20"/>
        <v>1784.6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1784.6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1784.6</v>
      </c>
      <c r="BL148" s="15" t="s">
        <v>161</v>
      </c>
      <c r="BM148" s="138" t="s">
        <v>551</v>
      </c>
    </row>
    <row r="149" spans="2:65" s="1" customFormat="1" ht="16.5" customHeight="1">
      <c r="B149" s="125"/>
      <c r="C149" s="126" t="s">
        <v>357</v>
      </c>
      <c r="D149" s="126" t="s">
        <v>156</v>
      </c>
      <c r="E149" s="127" t="s">
        <v>552</v>
      </c>
      <c r="F149" s="128" t="s">
        <v>553</v>
      </c>
      <c r="G149" s="129" t="s">
        <v>159</v>
      </c>
      <c r="H149" s="130">
        <v>4</v>
      </c>
      <c r="I149" s="131">
        <v>575.24609999999996</v>
      </c>
      <c r="J149" s="132">
        <f t="shared" si="20"/>
        <v>2300.98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2300.98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2300.98</v>
      </c>
      <c r="BL149" s="15" t="s">
        <v>161</v>
      </c>
      <c r="BM149" s="138" t="s">
        <v>554</v>
      </c>
    </row>
    <row r="150" spans="2:65" s="1" customFormat="1" ht="16.5" customHeight="1">
      <c r="B150" s="125"/>
      <c r="C150" s="126" t="s">
        <v>362</v>
      </c>
      <c r="D150" s="126" t="s">
        <v>156</v>
      </c>
      <c r="E150" s="127" t="s">
        <v>555</v>
      </c>
      <c r="F150" s="128" t="s">
        <v>556</v>
      </c>
      <c r="G150" s="129" t="s">
        <v>159</v>
      </c>
      <c r="H150" s="130">
        <v>2</v>
      </c>
      <c r="I150" s="131">
        <v>2873.8641029999999</v>
      </c>
      <c r="J150" s="132">
        <f t="shared" si="20"/>
        <v>5747.73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5747.73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5747.73</v>
      </c>
      <c r="BL150" s="15" t="s">
        <v>161</v>
      </c>
      <c r="BM150" s="138" t="s">
        <v>557</v>
      </c>
    </row>
    <row r="151" spans="2:65" s="1" customFormat="1" ht="37.9" customHeight="1">
      <c r="B151" s="125"/>
      <c r="C151" s="126" t="s">
        <v>366</v>
      </c>
      <c r="D151" s="126" t="s">
        <v>156</v>
      </c>
      <c r="E151" s="127" t="s">
        <v>558</v>
      </c>
      <c r="F151" s="128" t="s">
        <v>559</v>
      </c>
      <c r="G151" s="129" t="s">
        <v>159</v>
      </c>
      <c r="H151" s="130">
        <v>2</v>
      </c>
      <c r="I151" s="131">
        <v>1956.6062999999999</v>
      </c>
      <c r="J151" s="132">
        <f t="shared" si="20"/>
        <v>3913.21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3913.21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3913.21</v>
      </c>
      <c r="BL151" s="15" t="s">
        <v>161</v>
      </c>
      <c r="BM151" s="138" t="s">
        <v>560</v>
      </c>
    </row>
    <row r="152" spans="2:65" s="1" customFormat="1" ht="16.5" customHeight="1">
      <c r="B152" s="125"/>
      <c r="C152" s="126" t="s">
        <v>370</v>
      </c>
      <c r="D152" s="126" t="s">
        <v>156</v>
      </c>
      <c r="E152" s="127" t="s">
        <v>561</v>
      </c>
      <c r="F152" s="128" t="s">
        <v>562</v>
      </c>
      <c r="G152" s="129" t="s">
        <v>159</v>
      </c>
      <c r="H152" s="130">
        <v>2</v>
      </c>
      <c r="I152" s="131">
        <v>913.85249999999996</v>
      </c>
      <c r="J152" s="132">
        <f t="shared" si="20"/>
        <v>1827.71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1827.71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1827.71</v>
      </c>
      <c r="BL152" s="15" t="s">
        <v>161</v>
      </c>
      <c r="BM152" s="138" t="s">
        <v>352</v>
      </c>
    </row>
    <row r="153" spans="2:65" s="1" customFormat="1" ht="16.5" customHeight="1">
      <c r="B153" s="125"/>
      <c r="C153" s="126" t="s">
        <v>374</v>
      </c>
      <c r="D153" s="126" t="s">
        <v>156</v>
      </c>
      <c r="E153" s="127" t="s">
        <v>563</v>
      </c>
      <c r="F153" s="128" t="s">
        <v>564</v>
      </c>
      <c r="G153" s="129" t="s">
        <v>159</v>
      </c>
      <c r="H153" s="130">
        <v>1</v>
      </c>
      <c r="I153" s="131">
        <v>240.48749999999998</v>
      </c>
      <c r="J153" s="132">
        <f t="shared" si="20"/>
        <v>240.49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240.49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240.49</v>
      </c>
      <c r="BL153" s="15" t="s">
        <v>161</v>
      </c>
      <c r="BM153" s="138" t="s">
        <v>356</v>
      </c>
    </row>
    <row r="154" spans="2:65" s="1" customFormat="1" ht="16.5" customHeight="1">
      <c r="B154" s="125"/>
      <c r="C154" s="126" t="s">
        <v>378</v>
      </c>
      <c r="D154" s="126" t="s">
        <v>156</v>
      </c>
      <c r="E154" s="127" t="s">
        <v>565</v>
      </c>
      <c r="F154" s="128" t="s">
        <v>566</v>
      </c>
      <c r="G154" s="129" t="s">
        <v>159</v>
      </c>
      <c r="H154" s="130">
        <v>50</v>
      </c>
      <c r="I154" s="131">
        <v>115.222371</v>
      </c>
      <c r="J154" s="132">
        <f t="shared" si="20"/>
        <v>5761.12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5761.12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5761.12</v>
      </c>
      <c r="BL154" s="15" t="s">
        <v>161</v>
      </c>
      <c r="BM154" s="138" t="s">
        <v>361</v>
      </c>
    </row>
    <row r="155" spans="2:65" s="1" customFormat="1" ht="16.5" customHeight="1">
      <c r="B155" s="125"/>
      <c r="C155" s="126" t="s">
        <v>382</v>
      </c>
      <c r="D155" s="126" t="s">
        <v>156</v>
      </c>
      <c r="E155" s="127" t="s">
        <v>567</v>
      </c>
      <c r="F155" s="128" t="s">
        <v>568</v>
      </c>
      <c r="G155" s="129" t="s">
        <v>159</v>
      </c>
      <c r="H155" s="130">
        <v>50</v>
      </c>
      <c r="I155" s="131">
        <v>2.4914504999999996</v>
      </c>
      <c r="J155" s="132">
        <f t="shared" si="20"/>
        <v>124.57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124.57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124.57</v>
      </c>
      <c r="BL155" s="15" t="s">
        <v>161</v>
      </c>
      <c r="BM155" s="138" t="s">
        <v>365</v>
      </c>
    </row>
    <row r="156" spans="2:65" s="1" customFormat="1" ht="16.5" customHeight="1">
      <c r="B156" s="125"/>
      <c r="C156" s="126" t="s">
        <v>386</v>
      </c>
      <c r="D156" s="126" t="s">
        <v>156</v>
      </c>
      <c r="E156" s="127" t="s">
        <v>569</v>
      </c>
      <c r="F156" s="128" t="s">
        <v>570</v>
      </c>
      <c r="G156" s="129" t="s">
        <v>159</v>
      </c>
      <c r="H156" s="130">
        <v>1</v>
      </c>
      <c r="I156" s="131">
        <v>600.88206749999995</v>
      </c>
      <c r="J156" s="132">
        <f t="shared" si="20"/>
        <v>600.88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600.88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600.88</v>
      </c>
      <c r="BL156" s="15" t="s">
        <v>161</v>
      </c>
      <c r="BM156" s="138" t="s">
        <v>369</v>
      </c>
    </row>
    <row r="157" spans="2:65" s="1" customFormat="1" ht="16.5" customHeight="1">
      <c r="B157" s="125"/>
      <c r="C157" s="126" t="s">
        <v>328</v>
      </c>
      <c r="D157" s="126" t="s">
        <v>156</v>
      </c>
      <c r="E157" s="127" t="s">
        <v>571</v>
      </c>
      <c r="F157" s="128" t="s">
        <v>572</v>
      </c>
      <c r="G157" s="129" t="s">
        <v>159</v>
      </c>
      <c r="H157" s="130">
        <v>3</v>
      </c>
      <c r="I157" s="131">
        <v>3843.8079074999996</v>
      </c>
      <c r="J157" s="132">
        <f t="shared" si="20"/>
        <v>11531.42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11531.42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11531.42</v>
      </c>
      <c r="BL157" s="15" t="s">
        <v>161</v>
      </c>
      <c r="BM157" s="138" t="s">
        <v>373</v>
      </c>
    </row>
    <row r="158" spans="2:65" s="1" customFormat="1" ht="16.5" customHeight="1">
      <c r="B158" s="125"/>
      <c r="C158" s="126" t="s">
        <v>393</v>
      </c>
      <c r="D158" s="126" t="s">
        <v>156</v>
      </c>
      <c r="E158" s="127" t="s">
        <v>573</v>
      </c>
      <c r="F158" s="128" t="s">
        <v>574</v>
      </c>
      <c r="G158" s="129" t="s">
        <v>159</v>
      </c>
      <c r="H158" s="130">
        <v>6</v>
      </c>
      <c r="I158" s="131">
        <v>907.11884999999995</v>
      </c>
      <c r="J158" s="132">
        <f t="shared" si="20"/>
        <v>5442.71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5442.71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5442.71</v>
      </c>
      <c r="BL158" s="15" t="s">
        <v>161</v>
      </c>
      <c r="BM158" s="138" t="s">
        <v>575</v>
      </c>
    </row>
    <row r="159" spans="2:65" s="1" customFormat="1" ht="24.2" customHeight="1">
      <c r="B159" s="125"/>
      <c r="C159" s="126" t="s">
        <v>333</v>
      </c>
      <c r="D159" s="126" t="s">
        <v>156</v>
      </c>
      <c r="E159" s="127" t="s">
        <v>576</v>
      </c>
      <c r="F159" s="128" t="s">
        <v>577</v>
      </c>
      <c r="G159" s="129" t="s">
        <v>159</v>
      </c>
      <c r="H159" s="130">
        <v>2</v>
      </c>
      <c r="I159" s="131">
        <v>5577.3860999999997</v>
      </c>
      <c r="J159" s="132">
        <f t="shared" si="20"/>
        <v>11154.77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11154.77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11154.77</v>
      </c>
      <c r="BL159" s="15" t="s">
        <v>161</v>
      </c>
      <c r="BM159" s="138" t="s">
        <v>578</v>
      </c>
    </row>
    <row r="160" spans="2:65" s="1" customFormat="1" ht="16.5" customHeight="1">
      <c r="B160" s="125"/>
      <c r="C160" s="126" t="s">
        <v>579</v>
      </c>
      <c r="D160" s="126" t="s">
        <v>156</v>
      </c>
      <c r="E160" s="127" t="s">
        <v>580</v>
      </c>
      <c r="F160" s="128" t="s">
        <v>581</v>
      </c>
      <c r="G160" s="129" t="s">
        <v>159</v>
      </c>
      <c r="H160" s="130">
        <v>2</v>
      </c>
      <c r="I160" s="131">
        <v>1522.76685</v>
      </c>
      <c r="J160" s="132">
        <f t="shared" si="20"/>
        <v>3045.53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3045.53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3045.53</v>
      </c>
      <c r="BL160" s="15" t="s">
        <v>161</v>
      </c>
      <c r="BM160" s="138" t="s">
        <v>582</v>
      </c>
    </row>
    <row r="161" spans="2:65" s="1" customFormat="1" ht="16.5" customHeight="1">
      <c r="B161" s="125"/>
      <c r="C161" s="126" t="s">
        <v>337</v>
      </c>
      <c r="D161" s="126" t="s">
        <v>156</v>
      </c>
      <c r="E161" s="127" t="s">
        <v>583</v>
      </c>
      <c r="F161" s="128" t="s">
        <v>584</v>
      </c>
      <c r="G161" s="129" t="s">
        <v>159</v>
      </c>
      <c r="H161" s="130">
        <v>1</v>
      </c>
      <c r="I161" s="131">
        <v>1137.98685</v>
      </c>
      <c r="J161" s="132">
        <f t="shared" si="20"/>
        <v>1137.99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1137.99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1137.99</v>
      </c>
      <c r="BL161" s="15" t="s">
        <v>161</v>
      </c>
      <c r="BM161" s="138" t="s">
        <v>585</v>
      </c>
    </row>
    <row r="162" spans="2:65" s="1" customFormat="1" ht="16.5" customHeight="1">
      <c r="B162" s="125"/>
      <c r="C162" s="126" t="s">
        <v>586</v>
      </c>
      <c r="D162" s="126" t="s">
        <v>156</v>
      </c>
      <c r="E162" s="127" t="s">
        <v>587</v>
      </c>
      <c r="F162" s="128" t="s">
        <v>588</v>
      </c>
      <c r="G162" s="129" t="s">
        <v>159</v>
      </c>
      <c r="H162" s="130">
        <v>76</v>
      </c>
      <c r="I162" s="131">
        <v>237.92871299999999</v>
      </c>
      <c r="J162" s="132">
        <f t="shared" si="20"/>
        <v>18082.580000000002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18082.580000000002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18082.580000000002</v>
      </c>
      <c r="BL162" s="15" t="s">
        <v>161</v>
      </c>
      <c r="BM162" s="138" t="s">
        <v>589</v>
      </c>
    </row>
    <row r="163" spans="2:65" s="1" customFormat="1" ht="16.5" customHeight="1">
      <c r="B163" s="125"/>
      <c r="C163" s="126" t="s">
        <v>340</v>
      </c>
      <c r="D163" s="126" t="s">
        <v>156</v>
      </c>
      <c r="E163" s="127" t="s">
        <v>590</v>
      </c>
      <c r="F163" s="128" t="s">
        <v>591</v>
      </c>
      <c r="G163" s="129" t="s">
        <v>159</v>
      </c>
      <c r="H163" s="130">
        <v>14</v>
      </c>
      <c r="I163" s="131">
        <v>335.72055</v>
      </c>
      <c r="J163" s="132">
        <f t="shared" si="20"/>
        <v>4700.09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4700.09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4700.09</v>
      </c>
      <c r="BL163" s="15" t="s">
        <v>161</v>
      </c>
      <c r="BM163" s="138" t="s">
        <v>592</v>
      </c>
    </row>
    <row r="164" spans="2:65" s="1" customFormat="1" ht="16.5" customHeight="1">
      <c r="B164" s="125"/>
      <c r="C164" s="126" t="s">
        <v>593</v>
      </c>
      <c r="D164" s="126" t="s">
        <v>156</v>
      </c>
      <c r="E164" s="127" t="s">
        <v>594</v>
      </c>
      <c r="F164" s="128" t="s">
        <v>595</v>
      </c>
      <c r="G164" s="129" t="s">
        <v>159</v>
      </c>
      <c r="H164" s="130">
        <v>6</v>
      </c>
      <c r="I164" s="131">
        <v>823.57349249999993</v>
      </c>
      <c r="J164" s="132">
        <f t="shared" si="20"/>
        <v>4941.4399999999996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24"/>
        <v>4941.4399999999996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5" t="s">
        <v>79</v>
      </c>
      <c r="BK164" s="139">
        <f t="shared" si="29"/>
        <v>4941.4399999999996</v>
      </c>
      <c r="BL164" s="15" t="s">
        <v>161</v>
      </c>
      <c r="BM164" s="138" t="s">
        <v>377</v>
      </c>
    </row>
    <row r="165" spans="2:65" s="1" customFormat="1" ht="16.5" customHeight="1">
      <c r="B165" s="125"/>
      <c r="C165" s="126" t="s">
        <v>596</v>
      </c>
      <c r="D165" s="126" t="s">
        <v>156</v>
      </c>
      <c r="E165" s="127" t="s">
        <v>597</v>
      </c>
      <c r="F165" s="128" t="s">
        <v>598</v>
      </c>
      <c r="G165" s="129" t="s">
        <v>159</v>
      </c>
      <c r="H165" s="130">
        <v>3</v>
      </c>
      <c r="I165" s="131">
        <v>226.44302999999999</v>
      </c>
      <c r="J165" s="132">
        <f t="shared" si="20"/>
        <v>679.33</v>
      </c>
      <c r="K165" s="128" t="s">
        <v>3</v>
      </c>
      <c r="L165" s="133"/>
      <c r="M165" s="134" t="s">
        <v>3</v>
      </c>
      <c r="N165" s="135" t="s">
        <v>42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si="24"/>
        <v>679.33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5" t="s">
        <v>79</v>
      </c>
      <c r="BK165" s="139">
        <f t="shared" si="29"/>
        <v>679.33</v>
      </c>
      <c r="BL165" s="15" t="s">
        <v>161</v>
      </c>
      <c r="BM165" s="138" t="s">
        <v>385</v>
      </c>
    </row>
    <row r="166" spans="2:65" s="1" customFormat="1" ht="16.5" customHeight="1">
      <c r="B166" s="125"/>
      <c r="C166" s="126" t="s">
        <v>599</v>
      </c>
      <c r="D166" s="126" t="s">
        <v>156</v>
      </c>
      <c r="E166" s="127" t="s">
        <v>600</v>
      </c>
      <c r="F166" s="128" t="s">
        <v>601</v>
      </c>
      <c r="G166" s="129" t="s">
        <v>159</v>
      </c>
      <c r="H166" s="130">
        <v>2</v>
      </c>
      <c r="I166" s="131">
        <v>212.59094999999999</v>
      </c>
      <c r="J166" s="132">
        <f t="shared" si="20"/>
        <v>425.18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24"/>
        <v>425.18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5" t="s">
        <v>79</v>
      </c>
      <c r="BK166" s="139">
        <f t="shared" si="29"/>
        <v>425.18</v>
      </c>
      <c r="BL166" s="15" t="s">
        <v>161</v>
      </c>
      <c r="BM166" s="138" t="s">
        <v>389</v>
      </c>
    </row>
    <row r="167" spans="2:65" s="1" customFormat="1" ht="16.5" customHeight="1">
      <c r="B167" s="125"/>
      <c r="C167" s="126" t="s">
        <v>602</v>
      </c>
      <c r="D167" s="126" t="s">
        <v>156</v>
      </c>
      <c r="E167" s="127" t="s">
        <v>603</v>
      </c>
      <c r="F167" s="128" t="s">
        <v>604</v>
      </c>
      <c r="G167" s="129" t="s">
        <v>159</v>
      </c>
      <c r="H167" s="130">
        <v>14</v>
      </c>
      <c r="I167" s="131">
        <v>82.400636999999989</v>
      </c>
      <c r="J167" s="132">
        <f t="shared" si="20"/>
        <v>1153.6099999999999</v>
      </c>
      <c r="K167" s="128" t="s">
        <v>3</v>
      </c>
      <c r="L167" s="133"/>
      <c r="M167" s="134" t="s">
        <v>3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si="24"/>
        <v>1153.6099999999999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5" t="s">
        <v>79</v>
      </c>
      <c r="BK167" s="139">
        <f t="shared" si="29"/>
        <v>1153.6099999999999</v>
      </c>
      <c r="BL167" s="15" t="s">
        <v>161</v>
      </c>
      <c r="BM167" s="138" t="s">
        <v>605</v>
      </c>
    </row>
    <row r="168" spans="2:65" s="1" customFormat="1" ht="16.5" customHeight="1">
      <c r="B168" s="125"/>
      <c r="C168" s="126" t="s">
        <v>606</v>
      </c>
      <c r="D168" s="126" t="s">
        <v>156</v>
      </c>
      <c r="E168" s="127" t="s">
        <v>607</v>
      </c>
      <c r="F168" s="128" t="s">
        <v>608</v>
      </c>
      <c r="G168" s="129" t="s">
        <v>159</v>
      </c>
      <c r="H168" s="130">
        <v>1</v>
      </c>
      <c r="I168" s="131">
        <v>82.400636999999989</v>
      </c>
      <c r="J168" s="132">
        <f t="shared" si="20"/>
        <v>82.4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21"/>
        <v>0</v>
      </c>
      <c r="Q168" s="136">
        <v>0</v>
      </c>
      <c r="R168" s="136">
        <f t="shared" si="22"/>
        <v>0</v>
      </c>
      <c r="S168" s="136">
        <v>0</v>
      </c>
      <c r="T168" s="137">
        <f t="shared" si="2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24"/>
        <v>82.4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5" t="s">
        <v>79</v>
      </c>
      <c r="BK168" s="139">
        <f t="shared" si="29"/>
        <v>82.4</v>
      </c>
      <c r="BL168" s="15" t="s">
        <v>161</v>
      </c>
      <c r="BM168" s="138" t="s">
        <v>392</v>
      </c>
    </row>
    <row r="169" spans="2:65" s="1" customFormat="1" ht="16.5" customHeight="1">
      <c r="B169" s="125"/>
      <c r="C169" s="126" t="s">
        <v>609</v>
      </c>
      <c r="D169" s="126" t="s">
        <v>156</v>
      </c>
      <c r="E169" s="127" t="s">
        <v>610</v>
      </c>
      <c r="F169" s="128" t="s">
        <v>611</v>
      </c>
      <c r="G169" s="129" t="s">
        <v>159</v>
      </c>
      <c r="H169" s="130">
        <v>14</v>
      </c>
      <c r="I169" s="131">
        <v>82.400636999999989</v>
      </c>
      <c r="J169" s="132">
        <f t="shared" ref="J169:J191" si="30">ROUND(I169*H169,2)</f>
        <v>1153.6099999999999</v>
      </c>
      <c r="K169" s="128" t="s">
        <v>3</v>
      </c>
      <c r="L169" s="133"/>
      <c r="M169" s="134" t="s">
        <v>3</v>
      </c>
      <c r="N169" s="135" t="s">
        <v>42</v>
      </c>
      <c r="P169" s="136">
        <f t="shared" ref="P169:P191" si="31">O169*H169</f>
        <v>0</v>
      </c>
      <c r="Q169" s="136">
        <v>0</v>
      </c>
      <c r="R169" s="136">
        <f t="shared" ref="R169:R191" si="32">Q169*H169</f>
        <v>0</v>
      </c>
      <c r="S169" s="136">
        <v>0</v>
      </c>
      <c r="T169" s="137">
        <f t="shared" ref="T169:T191" si="33">S169*H169</f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ref="BE169:BE191" si="34">IF(N169="základní",J169,0)</f>
        <v>1153.6099999999999</v>
      </c>
      <c r="BF169" s="139">
        <f t="shared" ref="BF169:BF191" si="35">IF(N169="snížená",J169,0)</f>
        <v>0</v>
      </c>
      <c r="BG169" s="139">
        <f t="shared" ref="BG169:BG191" si="36">IF(N169="zákl. přenesená",J169,0)</f>
        <v>0</v>
      </c>
      <c r="BH169" s="139">
        <f t="shared" ref="BH169:BH191" si="37">IF(N169="sníž. přenesená",J169,0)</f>
        <v>0</v>
      </c>
      <c r="BI169" s="139">
        <f t="shared" ref="BI169:BI191" si="38">IF(N169="nulová",J169,0)</f>
        <v>0</v>
      </c>
      <c r="BJ169" s="15" t="s">
        <v>79</v>
      </c>
      <c r="BK169" s="139">
        <f t="shared" ref="BK169:BK191" si="39">ROUND(I169*H169,2)</f>
        <v>1153.6099999999999</v>
      </c>
      <c r="BL169" s="15" t="s">
        <v>161</v>
      </c>
      <c r="BM169" s="138" t="s">
        <v>396</v>
      </c>
    </row>
    <row r="170" spans="2:65" s="1" customFormat="1" ht="16.5" customHeight="1">
      <c r="B170" s="125"/>
      <c r="C170" s="126" t="s">
        <v>612</v>
      </c>
      <c r="D170" s="126" t="s">
        <v>156</v>
      </c>
      <c r="E170" s="127" t="s">
        <v>613</v>
      </c>
      <c r="F170" s="128" t="s">
        <v>614</v>
      </c>
      <c r="G170" s="129" t="s">
        <v>159</v>
      </c>
      <c r="H170" s="130">
        <v>16</v>
      </c>
      <c r="I170" s="131">
        <v>284.35242</v>
      </c>
      <c r="J170" s="132">
        <f t="shared" si="30"/>
        <v>4549.6400000000003</v>
      </c>
      <c r="K170" s="128" t="s">
        <v>3</v>
      </c>
      <c r="L170" s="133"/>
      <c r="M170" s="134" t="s">
        <v>3</v>
      </c>
      <c r="N170" s="135" t="s">
        <v>42</v>
      </c>
      <c r="P170" s="136">
        <f t="shared" si="31"/>
        <v>0</v>
      </c>
      <c r="Q170" s="136">
        <v>0</v>
      </c>
      <c r="R170" s="136">
        <f t="shared" si="32"/>
        <v>0</v>
      </c>
      <c r="S170" s="136">
        <v>0</v>
      </c>
      <c r="T170" s="137">
        <f t="shared" si="33"/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si="34"/>
        <v>4549.6400000000003</v>
      </c>
      <c r="BF170" s="139">
        <f t="shared" si="35"/>
        <v>0</v>
      </c>
      <c r="BG170" s="139">
        <f t="shared" si="36"/>
        <v>0</v>
      </c>
      <c r="BH170" s="139">
        <f t="shared" si="37"/>
        <v>0</v>
      </c>
      <c r="BI170" s="139">
        <f t="shared" si="38"/>
        <v>0</v>
      </c>
      <c r="BJ170" s="15" t="s">
        <v>79</v>
      </c>
      <c r="BK170" s="139">
        <f t="shared" si="39"/>
        <v>4549.6400000000003</v>
      </c>
      <c r="BL170" s="15" t="s">
        <v>161</v>
      </c>
      <c r="BM170" s="138" t="s">
        <v>615</v>
      </c>
    </row>
    <row r="171" spans="2:65" s="1" customFormat="1" ht="16.5" customHeight="1">
      <c r="B171" s="125"/>
      <c r="C171" s="126" t="s">
        <v>616</v>
      </c>
      <c r="D171" s="126" t="s">
        <v>156</v>
      </c>
      <c r="E171" s="127" t="s">
        <v>617</v>
      </c>
      <c r="F171" s="128" t="s">
        <v>618</v>
      </c>
      <c r="G171" s="129" t="s">
        <v>159</v>
      </c>
      <c r="H171" s="130">
        <v>45</v>
      </c>
      <c r="I171" s="131">
        <v>34.245420000000003</v>
      </c>
      <c r="J171" s="132">
        <f t="shared" si="30"/>
        <v>1541.04</v>
      </c>
      <c r="K171" s="128" t="s">
        <v>3</v>
      </c>
      <c r="L171" s="133"/>
      <c r="M171" s="134" t="s">
        <v>3</v>
      </c>
      <c r="N171" s="135" t="s">
        <v>42</v>
      </c>
      <c r="P171" s="136">
        <f t="shared" si="31"/>
        <v>0</v>
      </c>
      <c r="Q171" s="136">
        <v>0</v>
      </c>
      <c r="R171" s="136">
        <f t="shared" si="32"/>
        <v>0</v>
      </c>
      <c r="S171" s="136">
        <v>0</v>
      </c>
      <c r="T171" s="137">
        <f t="shared" si="33"/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si="34"/>
        <v>1541.04</v>
      </c>
      <c r="BF171" s="139">
        <f t="shared" si="35"/>
        <v>0</v>
      </c>
      <c r="BG171" s="139">
        <f t="shared" si="36"/>
        <v>0</v>
      </c>
      <c r="BH171" s="139">
        <f t="shared" si="37"/>
        <v>0</v>
      </c>
      <c r="BI171" s="139">
        <f t="shared" si="38"/>
        <v>0</v>
      </c>
      <c r="BJ171" s="15" t="s">
        <v>79</v>
      </c>
      <c r="BK171" s="139">
        <f t="shared" si="39"/>
        <v>1541.04</v>
      </c>
      <c r="BL171" s="15" t="s">
        <v>161</v>
      </c>
      <c r="BM171" s="138" t="s">
        <v>619</v>
      </c>
    </row>
    <row r="172" spans="2:65" s="1" customFormat="1" ht="16.5" customHeight="1">
      <c r="B172" s="125"/>
      <c r="C172" s="126" t="s">
        <v>620</v>
      </c>
      <c r="D172" s="126" t="s">
        <v>156</v>
      </c>
      <c r="E172" s="127" t="s">
        <v>621</v>
      </c>
      <c r="F172" s="128" t="s">
        <v>622</v>
      </c>
      <c r="G172" s="129" t="s">
        <v>159</v>
      </c>
      <c r="H172" s="130">
        <v>25</v>
      </c>
      <c r="I172" s="131">
        <v>86.671694999999985</v>
      </c>
      <c r="J172" s="132">
        <f t="shared" si="30"/>
        <v>2166.79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34"/>
        <v>2166.79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5" t="s">
        <v>79</v>
      </c>
      <c r="BK172" s="139">
        <f t="shared" si="39"/>
        <v>2166.79</v>
      </c>
      <c r="BL172" s="15" t="s">
        <v>161</v>
      </c>
      <c r="BM172" s="138" t="s">
        <v>623</v>
      </c>
    </row>
    <row r="173" spans="2:65" s="1" customFormat="1" ht="16.5" customHeight="1">
      <c r="B173" s="125"/>
      <c r="C173" s="126" t="s">
        <v>624</v>
      </c>
      <c r="D173" s="126" t="s">
        <v>156</v>
      </c>
      <c r="E173" s="127" t="s">
        <v>625</v>
      </c>
      <c r="F173" s="128" t="s">
        <v>626</v>
      </c>
      <c r="G173" s="129" t="s">
        <v>159</v>
      </c>
      <c r="H173" s="130">
        <v>36</v>
      </c>
      <c r="I173" s="131">
        <v>149.10225</v>
      </c>
      <c r="J173" s="132">
        <f t="shared" si="30"/>
        <v>5367.68</v>
      </c>
      <c r="K173" s="128" t="s">
        <v>3</v>
      </c>
      <c r="L173" s="133"/>
      <c r="M173" s="134" t="s">
        <v>3</v>
      </c>
      <c r="N173" s="135" t="s">
        <v>42</v>
      </c>
      <c r="P173" s="136">
        <f t="shared" si="31"/>
        <v>0</v>
      </c>
      <c r="Q173" s="136">
        <v>0</v>
      </c>
      <c r="R173" s="136">
        <f t="shared" si="32"/>
        <v>0</v>
      </c>
      <c r="S173" s="136">
        <v>0</v>
      </c>
      <c r="T173" s="137">
        <f t="shared" si="33"/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si="34"/>
        <v>5367.68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5" t="s">
        <v>79</v>
      </c>
      <c r="BK173" s="139">
        <f t="shared" si="39"/>
        <v>5367.68</v>
      </c>
      <c r="BL173" s="15" t="s">
        <v>161</v>
      </c>
      <c r="BM173" s="138" t="s">
        <v>627</v>
      </c>
    </row>
    <row r="174" spans="2:65" s="1" customFormat="1" ht="16.5" customHeight="1">
      <c r="B174" s="125"/>
      <c r="C174" s="126" t="s">
        <v>628</v>
      </c>
      <c r="D174" s="126" t="s">
        <v>156</v>
      </c>
      <c r="E174" s="127" t="s">
        <v>629</v>
      </c>
      <c r="F174" s="128" t="s">
        <v>630</v>
      </c>
      <c r="G174" s="129" t="s">
        <v>159</v>
      </c>
      <c r="H174" s="130">
        <v>2</v>
      </c>
      <c r="I174" s="131">
        <v>211.917585</v>
      </c>
      <c r="J174" s="132">
        <f t="shared" si="30"/>
        <v>423.84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423.84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423.84</v>
      </c>
      <c r="BL174" s="15" t="s">
        <v>161</v>
      </c>
      <c r="BM174" s="138" t="s">
        <v>631</v>
      </c>
    </row>
    <row r="175" spans="2:65" s="1" customFormat="1" ht="16.5" customHeight="1">
      <c r="B175" s="125"/>
      <c r="C175" s="126" t="s">
        <v>348</v>
      </c>
      <c r="D175" s="126" t="s">
        <v>156</v>
      </c>
      <c r="E175" s="127" t="s">
        <v>632</v>
      </c>
      <c r="F175" s="128" t="s">
        <v>633</v>
      </c>
      <c r="G175" s="129" t="s">
        <v>159</v>
      </c>
      <c r="H175" s="130">
        <v>1</v>
      </c>
      <c r="I175" s="131">
        <v>206.33827499999998</v>
      </c>
      <c r="J175" s="132">
        <f t="shared" si="30"/>
        <v>206.34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206.34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206.34</v>
      </c>
      <c r="BL175" s="15" t="s">
        <v>161</v>
      </c>
      <c r="BM175" s="138" t="s">
        <v>634</v>
      </c>
    </row>
    <row r="176" spans="2:65" s="1" customFormat="1" ht="16.5" customHeight="1">
      <c r="B176" s="125"/>
      <c r="C176" s="126" t="s">
        <v>635</v>
      </c>
      <c r="D176" s="126" t="s">
        <v>156</v>
      </c>
      <c r="E176" s="127" t="s">
        <v>636</v>
      </c>
      <c r="F176" s="128" t="s">
        <v>637</v>
      </c>
      <c r="G176" s="129" t="s">
        <v>159</v>
      </c>
      <c r="H176" s="130">
        <v>45</v>
      </c>
      <c r="I176" s="131">
        <v>15.679785000000001</v>
      </c>
      <c r="J176" s="132">
        <f t="shared" si="30"/>
        <v>705.59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705.59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705.59</v>
      </c>
      <c r="BL176" s="15" t="s">
        <v>161</v>
      </c>
      <c r="BM176" s="138" t="s">
        <v>638</v>
      </c>
    </row>
    <row r="177" spans="2:65" s="1" customFormat="1" ht="16.5" customHeight="1">
      <c r="B177" s="125"/>
      <c r="C177" s="126" t="s">
        <v>639</v>
      </c>
      <c r="D177" s="126" t="s">
        <v>156</v>
      </c>
      <c r="E177" s="127" t="s">
        <v>640</v>
      </c>
      <c r="F177" s="128" t="s">
        <v>641</v>
      </c>
      <c r="G177" s="129" t="s">
        <v>159</v>
      </c>
      <c r="H177" s="130">
        <v>45</v>
      </c>
      <c r="I177" s="131">
        <v>14.852507999999998</v>
      </c>
      <c r="J177" s="132">
        <f t="shared" si="30"/>
        <v>668.36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668.36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668.36</v>
      </c>
      <c r="BL177" s="15" t="s">
        <v>161</v>
      </c>
      <c r="BM177" s="138" t="s">
        <v>642</v>
      </c>
    </row>
    <row r="178" spans="2:65" s="1" customFormat="1" ht="16.5" customHeight="1">
      <c r="B178" s="125"/>
      <c r="C178" s="126" t="s">
        <v>643</v>
      </c>
      <c r="D178" s="126" t="s">
        <v>156</v>
      </c>
      <c r="E178" s="127" t="s">
        <v>644</v>
      </c>
      <c r="F178" s="128" t="s">
        <v>645</v>
      </c>
      <c r="G178" s="129" t="s">
        <v>159</v>
      </c>
      <c r="H178" s="130">
        <v>3</v>
      </c>
      <c r="I178" s="131">
        <v>105.8145</v>
      </c>
      <c r="J178" s="132">
        <f t="shared" si="30"/>
        <v>317.44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317.44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317.44</v>
      </c>
      <c r="BL178" s="15" t="s">
        <v>161</v>
      </c>
      <c r="BM178" s="138" t="s">
        <v>646</v>
      </c>
    </row>
    <row r="179" spans="2:65" s="1" customFormat="1" ht="16.5" customHeight="1">
      <c r="B179" s="125"/>
      <c r="C179" s="126" t="s">
        <v>545</v>
      </c>
      <c r="D179" s="126" t="s">
        <v>156</v>
      </c>
      <c r="E179" s="127" t="s">
        <v>647</v>
      </c>
      <c r="F179" s="128" t="s">
        <v>648</v>
      </c>
      <c r="G179" s="129" t="s">
        <v>159</v>
      </c>
      <c r="H179" s="130">
        <v>1</v>
      </c>
      <c r="I179" s="131">
        <v>105.8145</v>
      </c>
      <c r="J179" s="132">
        <f t="shared" si="30"/>
        <v>105.81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105.81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105.81</v>
      </c>
      <c r="BL179" s="15" t="s">
        <v>161</v>
      </c>
      <c r="BM179" s="138" t="s">
        <v>649</v>
      </c>
    </row>
    <row r="180" spans="2:65" s="1" customFormat="1" ht="16.5" customHeight="1">
      <c r="B180" s="125"/>
      <c r="C180" s="126" t="s">
        <v>650</v>
      </c>
      <c r="D180" s="126" t="s">
        <v>156</v>
      </c>
      <c r="E180" s="127" t="s">
        <v>651</v>
      </c>
      <c r="F180" s="128" t="s">
        <v>652</v>
      </c>
      <c r="G180" s="129" t="s">
        <v>159</v>
      </c>
      <c r="H180" s="130">
        <v>1</v>
      </c>
      <c r="I180" s="131">
        <v>105.8145</v>
      </c>
      <c r="J180" s="132">
        <f t="shared" si="30"/>
        <v>105.81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105.81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105.81</v>
      </c>
      <c r="BL180" s="15" t="s">
        <v>161</v>
      </c>
      <c r="BM180" s="138" t="s">
        <v>653</v>
      </c>
    </row>
    <row r="181" spans="2:65" s="1" customFormat="1" ht="16.5" customHeight="1">
      <c r="B181" s="125"/>
      <c r="C181" s="126" t="s">
        <v>548</v>
      </c>
      <c r="D181" s="126" t="s">
        <v>156</v>
      </c>
      <c r="E181" s="127" t="s">
        <v>654</v>
      </c>
      <c r="F181" s="128" t="s">
        <v>655</v>
      </c>
      <c r="G181" s="129" t="s">
        <v>159</v>
      </c>
      <c r="H181" s="130">
        <v>3</v>
      </c>
      <c r="I181" s="131">
        <v>32.706299999999999</v>
      </c>
      <c r="J181" s="132">
        <f t="shared" si="30"/>
        <v>98.12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98.12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98.12</v>
      </c>
      <c r="BL181" s="15" t="s">
        <v>161</v>
      </c>
      <c r="BM181" s="138" t="s">
        <v>656</v>
      </c>
    </row>
    <row r="182" spans="2:65" s="1" customFormat="1" ht="16.5" customHeight="1">
      <c r="B182" s="125"/>
      <c r="C182" s="126" t="s">
        <v>657</v>
      </c>
      <c r="D182" s="126" t="s">
        <v>156</v>
      </c>
      <c r="E182" s="127" t="s">
        <v>658</v>
      </c>
      <c r="F182" s="128" t="s">
        <v>659</v>
      </c>
      <c r="G182" s="129" t="s">
        <v>159</v>
      </c>
      <c r="H182" s="130">
        <v>1</v>
      </c>
      <c r="I182" s="131">
        <v>91.577640000000002</v>
      </c>
      <c r="J182" s="132">
        <f t="shared" si="30"/>
        <v>91.58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91.58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91.58</v>
      </c>
      <c r="BL182" s="15" t="s">
        <v>161</v>
      </c>
      <c r="BM182" s="138" t="s">
        <v>660</v>
      </c>
    </row>
    <row r="183" spans="2:65" s="1" customFormat="1" ht="16.5" customHeight="1">
      <c r="B183" s="125"/>
      <c r="C183" s="126" t="s">
        <v>551</v>
      </c>
      <c r="D183" s="126" t="s">
        <v>156</v>
      </c>
      <c r="E183" s="127" t="s">
        <v>661</v>
      </c>
      <c r="F183" s="128" t="s">
        <v>662</v>
      </c>
      <c r="G183" s="129" t="s">
        <v>159</v>
      </c>
      <c r="H183" s="130">
        <v>12</v>
      </c>
      <c r="I183" s="131">
        <v>16.16076</v>
      </c>
      <c r="J183" s="132">
        <f t="shared" si="30"/>
        <v>193.93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193.93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193.93</v>
      </c>
      <c r="BL183" s="15" t="s">
        <v>161</v>
      </c>
      <c r="BM183" s="138" t="s">
        <v>663</v>
      </c>
    </row>
    <row r="184" spans="2:65" s="1" customFormat="1" ht="16.5" customHeight="1">
      <c r="B184" s="125"/>
      <c r="C184" s="126" t="s">
        <v>664</v>
      </c>
      <c r="D184" s="126" t="s">
        <v>156</v>
      </c>
      <c r="E184" s="127" t="s">
        <v>665</v>
      </c>
      <c r="F184" s="128" t="s">
        <v>666</v>
      </c>
      <c r="G184" s="129" t="s">
        <v>159</v>
      </c>
      <c r="H184" s="130">
        <v>4</v>
      </c>
      <c r="I184" s="131">
        <v>62.680661999999998</v>
      </c>
      <c r="J184" s="132">
        <f t="shared" si="30"/>
        <v>250.72</v>
      </c>
      <c r="K184" s="128" t="s">
        <v>3</v>
      </c>
      <c r="L184" s="133"/>
      <c r="M184" s="134" t="s">
        <v>3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si="34"/>
        <v>250.72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5" t="s">
        <v>79</v>
      </c>
      <c r="BK184" s="139">
        <f t="shared" si="39"/>
        <v>250.72</v>
      </c>
      <c r="BL184" s="15" t="s">
        <v>161</v>
      </c>
      <c r="BM184" s="138" t="s">
        <v>667</v>
      </c>
    </row>
    <row r="185" spans="2:65" s="1" customFormat="1" ht="16.5" customHeight="1">
      <c r="B185" s="125"/>
      <c r="C185" s="126" t="s">
        <v>554</v>
      </c>
      <c r="D185" s="126" t="s">
        <v>156</v>
      </c>
      <c r="E185" s="127" t="s">
        <v>668</v>
      </c>
      <c r="F185" s="128" t="s">
        <v>669</v>
      </c>
      <c r="G185" s="129" t="s">
        <v>159</v>
      </c>
      <c r="H185" s="130">
        <v>3</v>
      </c>
      <c r="I185" s="131">
        <v>16.333911000000001</v>
      </c>
      <c r="J185" s="132">
        <f t="shared" si="30"/>
        <v>49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34"/>
        <v>49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5" t="s">
        <v>79</v>
      </c>
      <c r="BK185" s="139">
        <f t="shared" si="39"/>
        <v>49</v>
      </c>
      <c r="BL185" s="15" t="s">
        <v>161</v>
      </c>
      <c r="BM185" s="138" t="s">
        <v>670</v>
      </c>
    </row>
    <row r="186" spans="2:65" s="1" customFormat="1" ht="16.5" customHeight="1">
      <c r="B186" s="125"/>
      <c r="C186" s="126" t="s">
        <v>671</v>
      </c>
      <c r="D186" s="126" t="s">
        <v>156</v>
      </c>
      <c r="E186" s="127" t="s">
        <v>672</v>
      </c>
      <c r="F186" s="128" t="s">
        <v>673</v>
      </c>
      <c r="G186" s="129" t="s">
        <v>159</v>
      </c>
      <c r="H186" s="130">
        <v>11</v>
      </c>
      <c r="I186" s="131">
        <v>16.333911000000001</v>
      </c>
      <c r="J186" s="132">
        <f t="shared" si="30"/>
        <v>179.67</v>
      </c>
      <c r="K186" s="128" t="s">
        <v>3</v>
      </c>
      <c r="L186" s="133"/>
      <c r="M186" s="134" t="s">
        <v>3</v>
      </c>
      <c r="N186" s="135" t="s">
        <v>42</v>
      </c>
      <c r="P186" s="136">
        <f t="shared" si="31"/>
        <v>0</v>
      </c>
      <c r="Q186" s="136">
        <v>0</v>
      </c>
      <c r="R186" s="136">
        <f t="shared" si="32"/>
        <v>0</v>
      </c>
      <c r="S186" s="136">
        <v>0</v>
      </c>
      <c r="T186" s="137">
        <f t="shared" si="33"/>
        <v>0</v>
      </c>
      <c r="AR186" s="138" t="s">
        <v>160</v>
      </c>
      <c r="AT186" s="138" t="s">
        <v>156</v>
      </c>
      <c r="AU186" s="138" t="s">
        <v>81</v>
      </c>
      <c r="AY186" s="15" t="s">
        <v>153</v>
      </c>
      <c r="BE186" s="139">
        <f t="shared" si="34"/>
        <v>179.67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5" t="s">
        <v>79</v>
      </c>
      <c r="BK186" s="139">
        <f t="shared" si="39"/>
        <v>179.67</v>
      </c>
      <c r="BL186" s="15" t="s">
        <v>161</v>
      </c>
      <c r="BM186" s="138" t="s">
        <v>674</v>
      </c>
    </row>
    <row r="187" spans="2:65" s="1" customFormat="1" ht="16.5" customHeight="1">
      <c r="B187" s="125"/>
      <c r="C187" s="126" t="s">
        <v>557</v>
      </c>
      <c r="D187" s="126" t="s">
        <v>156</v>
      </c>
      <c r="E187" s="127" t="s">
        <v>675</v>
      </c>
      <c r="F187" s="128" t="s">
        <v>676</v>
      </c>
      <c r="G187" s="129" t="s">
        <v>159</v>
      </c>
      <c r="H187" s="130">
        <v>19</v>
      </c>
      <c r="I187" s="131">
        <v>62.680661999999998</v>
      </c>
      <c r="J187" s="132">
        <f t="shared" si="30"/>
        <v>1190.93</v>
      </c>
      <c r="K187" s="128" t="s">
        <v>3</v>
      </c>
      <c r="L187" s="133"/>
      <c r="M187" s="134" t="s">
        <v>3</v>
      </c>
      <c r="N187" s="135" t="s">
        <v>42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 t="shared" si="34"/>
        <v>1190.93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5" t="s">
        <v>79</v>
      </c>
      <c r="BK187" s="139">
        <f t="shared" si="39"/>
        <v>1190.93</v>
      </c>
      <c r="BL187" s="15" t="s">
        <v>161</v>
      </c>
      <c r="BM187" s="138" t="s">
        <v>677</v>
      </c>
    </row>
    <row r="188" spans="2:65" s="1" customFormat="1" ht="16.5" customHeight="1">
      <c r="B188" s="125"/>
      <c r="C188" s="126" t="s">
        <v>678</v>
      </c>
      <c r="D188" s="126" t="s">
        <v>156</v>
      </c>
      <c r="E188" s="127" t="s">
        <v>679</v>
      </c>
      <c r="F188" s="128" t="s">
        <v>680</v>
      </c>
      <c r="G188" s="129" t="s">
        <v>159</v>
      </c>
      <c r="H188" s="130">
        <v>170</v>
      </c>
      <c r="I188" s="131">
        <v>16.333911000000001</v>
      </c>
      <c r="J188" s="132">
        <f t="shared" si="30"/>
        <v>2776.76</v>
      </c>
      <c r="K188" s="128" t="s">
        <v>3</v>
      </c>
      <c r="L188" s="133"/>
      <c r="M188" s="134" t="s">
        <v>3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160</v>
      </c>
      <c r="AT188" s="138" t="s">
        <v>156</v>
      </c>
      <c r="AU188" s="138" t="s">
        <v>81</v>
      </c>
      <c r="AY188" s="15" t="s">
        <v>153</v>
      </c>
      <c r="BE188" s="139">
        <f t="shared" si="34"/>
        <v>2776.76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2776.76</v>
      </c>
      <c r="BL188" s="15" t="s">
        <v>161</v>
      </c>
      <c r="BM188" s="138" t="s">
        <v>681</v>
      </c>
    </row>
    <row r="189" spans="2:65" s="1" customFormat="1" ht="16.5" customHeight="1">
      <c r="B189" s="125"/>
      <c r="C189" s="126" t="s">
        <v>352</v>
      </c>
      <c r="D189" s="126" t="s">
        <v>156</v>
      </c>
      <c r="E189" s="127" t="s">
        <v>682</v>
      </c>
      <c r="F189" s="128" t="s">
        <v>683</v>
      </c>
      <c r="G189" s="129" t="s">
        <v>159</v>
      </c>
      <c r="H189" s="130">
        <v>9</v>
      </c>
      <c r="I189" s="131">
        <v>16.333911000000001</v>
      </c>
      <c r="J189" s="132">
        <f t="shared" si="30"/>
        <v>147.01</v>
      </c>
      <c r="K189" s="128" t="s">
        <v>3</v>
      </c>
      <c r="L189" s="133"/>
      <c r="M189" s="134" t="s">
        <v>3</v>
      </c>
      <c r="N189" s="135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160</v>
      </c>
      <c r="AT189" s="138" t="s">
        <v>156</v>
      </c>
      <c r="AU189" s="138" t="s">
        <v>81</v>
      </c>
      <c r="AY189" s="15" t="s">
        <v>153</v>
      </c>
      <c r="BE189" s="139">
        <f t="shared" si="34"/>
        <v>147.01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147.01</v>
      </c>
      <c r="BL189" s="15" t="s">
        <v>161</v>
      </c>
      <c r="BM189" s="138" t="s">
        <v>684</v>
      </c>
    </row>
    <row r="190" spans="2:65" s="1" customFormat="1" ht="16.5" customHeight="1">
      <c r="B190" s="125"/>
      <c r="C190" s="126" t="s">
        <v>685</v>
      </c>
      <c r="D190" s="126" t="s">
        <v>156</v>
      </c>
      <c r="E190" s="127" t="s">
        <v>686</v>
      </c>
      <c r="F190" s="128" t="s">
        <v>687</v>
      </c>
      <c r="G190" s="129" t="s">
        <v>159</v>
      </c>
      <c r="H190" s="130">
        <v>20</v>
      </c>
      <c r="I190" s="131">
        <v>62.680661999999998</v>
      </c>
      <c r="J190" s="132">
        <f t="shared" si="30"/>
        <v>1253.6099999999999</v>
      </c>
      <c r="K190" s="128" t="s">
        <v>3</v>
      </c>
      <c r="L190" s="133"/>
      <c r="M190" s="134" t="s">
        <v>3</v>
      </c>
      <c r="N190" s="135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 t="shared" si="34"/>
        <v>1253.6099999999999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1253.6099999999999</v>
      </c>
      <c r="BL190" s="15" t="s">
        <v>161</v>
      </c>
      <c r="BM190" s="138" t="s">
        <v>688</v>
      </c>
    </row>
    <row r="191" spans="2:65" s="1" customFormat="1" ht="16.5" customHeight="1">
      <c r="B191" s="125"/>
      <c r="C191" s="126" t="s">
        <v>356</v>
      </c>
      <c r="D191" s="126" t="s">
        <v>156</v>
      </c>
      <c r="E191" s="127" t="s">
        <v>689</v>
      </c>
      <c r="F191" s="128" t="s">
        <v>163</v>
      </c>
      <c r="G191" s="129" t="s">
        <v>164</v>
      </c>
      <c r="H191" s="130">
        <v>1</v>
      </c>
      <c r="I191" s="131">
        <v>52907.25</v>
      </c>
      <c r="J191" s="132">
        <f t="shared" si="30"/>
        <v>52907.25</v>
      </c>
      <c r="K191" s="128" t="s">
        <v>3</v>
      </c>
      <c r="L191" s="133"/>
      <c r="M191" s="134" t="s">
        <v>3</v>
      </c>
      <c r="N191" s="135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160</v>
      </c>
      <c r="AT191" s="138" t="s">
        <v>156</v>
      </c>
      <c r="AU191" s="138" t="s">
        <v>81</v>
      </c>
      <c r="AY191" s="15" t="s">
        <v>153</v>
      </c>
      <c r="BE191" s="139">
        <f t="shared" si="34"/>
        <v>52907.25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5" t="s">
        <v>79</v>
      </c>
      <c r="BK191" s="139">
        <f t="shared" si="39"/>
        <v>52907.25</v>
      </c>
      <c r="BL191" s="15" t="s">
        <v>161</v>
      </c>
      <c r="BM191" s="138" t="s">
        <v>690</v>
      </c>
    </row>
    <row r="192" spans="2:65" s="11" customFormat="1" ht="22.9" customHeight="1">
      <c r="B192" s="113"/>
      <c r="D192" s="114" t="s">
        <v>70</v>
      </c>
      <c r="E192" s="123" t="s">
        <v>691</v>
      </c>
      <c r="F192" s="123" t="s">
        <v>692</v>
      </c>
      <c r="I192" s="116">
        <v>0</v>
      </c>
      <c r="J192" s="124">
        <f>BK192</f>
        <v>30663.310000000005</v>
      </c>
      <c r="L192" s="113"/>
      <c r="M192" s="118"/>
      <c r="P192" s="119">
        <f>SUM(P193:P199)</f>
        <v>0</v>
      </c>
      <c r="R192" s="119">
        <f>SUM(R193:R199)</f>
        <v>0</v>
      </c>
      <c r="T192" s="120">
        <f>SUM(T193:T199)</f>
        <v>0</v>
      </c>
      <c r="AR192" s="114" t="s">
        <v>79</v>
      </c>
      <c r="AT192" s="121" t="s">
        <v>70</v>
      </c>
      <c r="AU192" s="121" t="s">
        <v>79</v>
      </c>
      <c r="AY192" s="114" t="s">
        <v>153</v>
      </c>
      <c r="BK192" s="122">
        <f>SUM(BK193:BK199)</f>
        <v>30663.310000000005</v>
      </c>
    </row>
    <row r="193" spans="2:65" s="1" customFormat="1" ht="16.5" customHeight="1">
      <c r="B193" s="125"/>
      <c r="C193" s="126" t="s">
        <v>693</v>
      </c>
      <c r="D193" s="126" t="s">
        <v>156</v>
      </c>
      <c r="E193" s="127" t="s">
        <v>694</v>
      </c>
      <c r="F193" s="128" t="s">
        <v>412</v>
      </c>
      <c r="G193" s="129" t="s">
        <v>159</v>
      </c>
      <c r="H193" s="130">
        <v>1</v>
      </c>
      <c r="I193" s="131">
        <v>17976.2775</v>
      </c>
      <c r="J193" s="132">
        <f t="shared" ref="J193:J199" si="40">ROUND(I193*H193,2)</f>
        <v>17976.28</v>
      </c>
      <c r="K193" s="128" t="s">
        <v>3</v>
      </c>
      <c r="L193" s="133"/>
      <c r="M193" s="134" t="s">
        <v>3</v>
      </c>
      <c r="N193" s="135" t="s">
        <v>42</v>
      </c>
      <c r="P193" s="136">
        <f t="shared" ref="P193:P199" si="41">O193*H193</f>
        <v>0</v>
      </c>
      <c r="Q193" s="136">
        <v>0</v>
      </c>
      <c r="R193" s="136">
        <f t="shared" ref="R193:R199" si="42">Q193*H193</f>
        <v>0</v>
      </c>
      <c r="S193" s="136">
        <v>0</v>
      </c>
      <c r="T193" s="137">
        <f t="shared" ref="T193:T199" si="43">S193*H193</f>
        <v>0</v>
      </c>
      <c r="AR193" s="138" t="s">
        <v>160</v>
      </c>
      <c r="AT193" s="138" t="s">
        <v>156</v>
      </c>
      <c r="AU193" s="138" t="s">
        <v>81</v>
      </c>
      <c r="AY193" s="15" t="s">
        <v>153</v>
      </c>
      <c r="BE193" s="139">
        <f t="shared" ref="BE193:BE199" si="44">IF(N193="základní",J193,0)</f>
        <v>17976.28</v>
      </c>
      <c r="BF193" s="139">
        <f t="shared" ref="BF193:BF199" si="45">IF(N193="snížená",J193,0)</f>
        <v>0</v>
      </c>
      <c r="BG193" s="139">
        <f t="shared" ref="BG193:BG199" si="46">IF(N193="zákl. přenesená",J193,0)</f>
        <v>0</v>
      </c>
      <c r="BH193" s="139">
        <f t="shared" ref="BH193:BH199" si="47">IF(N193="sníž. přenesená",J193,0)</f>
        <v>0</v>
      </c>
      <c r="BI193" s="139">
        <f t="shared" ref="BI193:BI199" si="48">IF(N193="nulová",J193,0)</f>
        <v>0</v>
      </c>
      <c r="BJ193" s="15" t="s">
        <v>79</v>
      </c>
      <c r="BK193" s="139">
        <f t="shared" ref="BK193:BK199" si="49">ROUND(I193*H193,2)</f>
        <v>17976.28</v>
      </c>
      <c r="BL193" s="15" t="s">
        <v>161</v>
      </c>
      <c r="BM193" s="138" t="s">
        <v>695</v>
      </c>
    </row>
    <row r="194" spans="2:65" s="1" customFormat="1" ht="16.5" customHeight="1">
      <c r="B194" s="125"/>
      <c r="C194" s="126" t="s">
        <v>361</v>
      </c>
      <c r="D194" s="126" t="s">
        <v>156</v>
      </c>
      <c r="E194" s="127" t="s">
        <v>696</v>
      </c>
      <c r="F194" s="128" t="s">
        <v>414</v>
      </c>
      <c r="G194" s="129" t="s">
        <v>415</v>
      </c>
      <c r="H194" s="130">
        <v>1</v>
      </c>
      <c r="I194" s="131">
        <v>3100.5122999999999</v>
      </c>
      <c r="J194" s="132">
        <f t="shared" si="40"/>
        <v>3100.51</v>
      </c>
      <c r="K194" s="128" t="s">
        <v>3</v>
      </c>
      <c r="L194" s="133"/>
      <c r="M194" s="134" t="s">
        <v>3</v>
      </c>
      <c r="N194" s="135" t="s">
        <v>42</v>
      </c>
      <c r="P194" s="136">
        <f t="shared" si="41"/>
        <v>0</v>
      </c>
      <c r="Q194" s="136">
        <v>0</v>
      </c>
      <c r="R194" s="136">
        <f t="shared" si="42"/>
        <v>0</v>
      </c>
      <c r="S194" s="136">
        <v>0</v>
      </c>
      <c r="T194" s="137">
        <f t="shared" si="43"/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 t="shared" si="44"/>
        <v>3100.51</v>
      </c>
      <c r="BF194" s="139">
        <f t="shared" si="45"/>
        <v>0</v>
      </c>
      <c r="BG194" s="139">
        <f t="shared" si="46"/>
        <v>0</v>
      </c>
      <c r="BH194" s="139">
        <f t="shared" si="47"/>
        <v>0</v>
      </c>
      <c r="BI194" s="139">
        <f t="shared" si="48"/>
        <v>0</v>
      </c>
      <c r="BJ194" s="15" t="s">
        <v>79</v>
      </c>
      <c r="BK194" s="139">
        <f t="shared" si="49"/>
        <v>3100.51</v>
      </c>
      <c r="BL194" s="15" t="s">
        <v>161</v>
      </c>
      <c r="BM194" s="138" t="s">
        <v>697</v>
      </c>
    </row>
    <row r="195" spans="2:65" s="1" customFormat="1" ht="16.5" customHeight="1">
      <c r="B195" s="125"/>
      <c r="C195" s="126" t="s">
        <v>698</v>
      </c>
      <c r="D195" s="126" t="s">
        <v>156</v>
      </c>
      <c r="E195" s="127" t="s">
        <v>699</v>
      </c>
      <c r="F195" s="128" t="s">
        <v>417</v>
      </c>
      <c r="G195" s="129" t="s">
        <v>415</v>
      </c>
      <c r="H195" s="130">
        <v>1</v>
      </c>
      <c r="I195" s="131">
        <v>1123.5575999999999</v>
      </c>
      <c r="J195" s="132">
        <f t="shared" si="40"/>
        <v>1123.56</v>
      </c>
      <c r="K195" s="128" t="s">
        <v>3</v>
      </c>
      <c r="L195" s="133"/>
      <c r="M195" s="134" t="s">
        <v>3</v>
      </c>
      <c r="N195" s="135" t="s">
        <v>42</v>
      </c>
      <c r="P195" s="136">
        <f t="shared" si="41"/>
        <v>0</v>
      </c>
      <c r="Q195" s="136">
        <v>0</v>
      </c>
      <c r="R195" s="136">
        <f t="shared" si="42"/>
        <v>0</v>
      </c>
      <c r="S195" s="136">
        <v>0</v>
      </c>
      <c r="T195" s="137">
        <f t="shared" si="43"/>
        <v>0</v>
      </c>
      <c r="AR195" s="138" t="s">
        <v>160</v>
      </c>
      <c r="AT195" s="138" t="s">
        <v>156</v>
      </c>
      <c r="AU195" s="138" t="s">
        <v>81</v>
      </c>
      <c r="AY195" s="15" t="s">
        <v>153</v>
      </c>
      <c r="BE195" s="139">
        <f t="shared" si="44"/>
        <v>1123.56</v>
      </c>
      <c r="BF195" s="139">
        <f t="shared" si="45"/>
        <v>0</v>
      </c>
      <c r="BG195" s="139">
        <f t="shared" si="46"/>
        <v>0</v>
      </c>
      <c r="BH195" s="139">
        <f t="shared" si="47"/>
        <v>0</v>
      </c>
      <c r="BI195" s="139">
        <f t="shared" si="48"/>
        <v>0</v>
      </c>
      <c r="BJ195" s="15" t="s">
        <v>79</v>
      </c>
      <c r="BK195" s="139">
        <f t="shared" si="49"/>
        <v>1123.56</v>
      </c>
      <c r="BL195" s="15" t="s">
        <v>161</v>
      </c>
      <c r="BM195" s="138" t="s">
        <v>700</v>
      </c>
    </row>
    <row r="196" spans="2:65" s="1" customFormat="1" ht="16.5" customHeight="1">
      <c r="B196" s="125"/>
      <c r="C196" s="126" t="s">
        <v>365</v>
      </c>
      <c r="D196" s="126" t="s">
        <v>156</v>
      </c>
      <c r="E196" s="127" t="s">
        <v>701</v>
      </c>
      <c r="F196" s="128" t="s">
        <v>419</v>
      </c>
      <c r="G196" s="129" t="s">
        <v>415</v>
      </c>
      <c r="H196" s="130">
        <v>1</v>
      </c>
      <c r="I196" s="131">
        <v>525.70567499999993</v>
      </c>
      <c r="J196" s="132">
        <f t="shared" si="40"/>
        <v>525.71</v>
      </c>
      <c r="K196" s="128" t="s">
        <v>3</v>
      </c>
      <c r="L196" s="133"/>
      <c r="M196" s="134" t="s">
        <v>3</v>
      </c>
      <c r="N196" s="135" t="s">
        <v>42</v>
      </c>
      <c r="P196" s="136">
        <f t="shared" si="41"/>
        <v>0</v>
      </c>
      <c r="Q196" s="136">
        <v>0</v>
      </c>
      <c r="R196" s="136">
        <f t="shared" si="42"/>
        <v>0</v>
      </c>
      <c r="S196" s="136">
        <v>0</v>
      </c>
      <c r="T196" s="137">
        <f t="shared" si="43"/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 t="shared" si="44"/>
        <v>525.71</v>
      </c>
      <c r="BF196" s="139">
        <f t="shared" si="45"/>
        <v>0</v>
      </c>
      <c r="BG196" s="139">
        <f t="shared" si="46"/>
        <v>0</v>
      </c>
      <c r="BH196" s="139">
        <f t="shared" si="47"/>
        <v>0</v>
      </c>
      <c r="BI196" s="139">
        <f t="shared" si="48"/>
        <v>0</v>
      </c>
      <c r="BJ196" s="15" t="s">
        <v>79</v>
      </c>
      <c r="BK196" s="139">
        <f t="shared" si="49"/>
        <v>525.71</v>
      </c>
      <c r="BL196" s="15" t="s">
        <v>161</v>
      </c>
      <c r="BM196" s="138" t="s">
        <v>702</v>
      </c>
    </row>
    <row r="197" spans="2:65" s="1" customFormat="1" ht="16.5" customHeight="1">
      <c r="B197" s="125"/>
      <c r="C197" s="126" t="s">
        <v>703</v>
      </c>
      <c r="D197" s="126" t="s">
        <v>156</v>
      </c>
      <c r="E197" s="127" t="s">
        <v>704</v>
      </c>
      <c r="F197" s="128" t="s">
        <v>421</v>
      </c>
      <c r="G197" s="129" t="s">
        <v>360</v>
      </c>
      <c r="H197" s="130">
        <v>24</v>
      </c>
      <c r="I197" s="131">
        <v>70.99190999999999</v>
      </c>
      <c r="J197" s="132">
        <f t="shared" si="40"/>
        <v>1703.81</v>
      </c>
      <c r="K197" s="128" t="s">
        <v>3</v>
      </c>
      <c r="L197" s="133"/>
      <c r="M197" s="134" t="s">
        <v>3</v>
      </c>
      <c r="N197" s="135" t="s">
        <v>42</v>
      </c>
      <c r="P197" s="136">
        <f t="shared" si="41"/>
        <v>0</v>
      </c>
      <c r="Q197" s="136">
        <v>0</v>
      </c>
      <c r="R197" s="136">
        <f t="shared" si="42"/>
        <v>0</v>
      </c>
      <c r="S197" s="136">
        <v>0</v>
      </c>
      <c r="T197" s="137">
        <f t="shared" si="43"/>
        <v>0</v>
      </c>
      <c r="AR197" s="138" t="s">
        <v>160</v>
      </c>
      <c r="AT197" s="138" t="s">
        <v>156</v>
      </c>
      <c r="AU197" s="138" t="s">
        <v>81</v>
      </c>
      <c r="AY197" s="15" t="s">
        <v>153</v>
      </c>
      <c r="BE197" s="139">
        <f t="shared" si="44"/>
        <v>1703.81</v>
      </c>
      <c r="BF197" s="139">
        <f t="shared" si="45"/>
        <v>0</v>
      </c>
      <c r="BG197" s="139">
        <f t="shared" si="46"/>
        <v>0</v>
      </c>
      <c r="BH197" s="139">
        <f t="shared" si="47"/>
        <v>0</v>
      </c>
      <c r="BI197" s="139">
        <f t="shared" si="48"/>
        <v>0</v>
      </c>
      <c r="BJ197" s="15" t="s">
        <v>79</v>
      </c>
      <c r="BK197" s="139">
        <f t="shared" si="49"/>
        <v>1703.81</v>
      </c>
      <c r="BL197" s="15" t="s">
        <v>161</v>
      </c>
      <c r="BM197" s="138" t="s">
        <v>705</v>
      </c>
    </row>
    <row r="198" spans="2:65" s="1" customFormat="1" ht="16.5" customHeight="1">
      <c r="B198" s="125"/>
      <c r="C198" s="126" t="s">
        <v>369</v>
      </c>
      <c r="D198" s="126" t="s">
        <v>156</v>
      </c>
      <c r="E198" s="127" t="s">
        <v>706</v>
      </c>
      <c r="F198" s="128" t="s">
        <v>423</v>
      </c>
      <c r="G198" s="129" t="s">
        <v>360</v>
      </c>
      <c r="H198" s="130">
        <v>30</v>
      </c>
      <c r="I198" s="131">
        <v>125.0535</v>
      </c>
      <c r="J198" s="132">
        <f t="shared" si="40"/>
        <v>3751.61</v>
      </c>
      <c r="K198" s="128" t="s">
        <v>3</v>
      </c>
      <c r="L198" s="133"/>
      <c r="M198" s="134" t="s">
        <v>3</v>
      </c>
      <c r="N198" s="135" t="s">
        <v>42</v>
      </c>
      <c r="P198" s="136">
        <f t="shared" si="41"/>
        <v>0</v>
      </c>
      <c r="Q198" s="136">
        <v>0</v>
      </c>
      <c r="R198" s="136">
        <f t="shared" si="42"/>
        <v>0</v>
      </c>
      <c r="S198" s="136">
        <v>0</v>
      </c>
      <c r="T198" s="137">
        <f t="shared" si="43"/>
        <v>0</v>
      </c>
      <c r="AR198" s="138" t="s">
        <v>160</v>
      </c>
      <c r="AT198" s="138" t="s">
        <v>156</v>
      </c>
      <c r="AU198" s="138" t="s">
        <v>81</v>
      </c>
      <c r="AY198" s="15" t="s">
        <v>153</v>
      </c>
      <c r="BE198" s="139">
        <f t="shared" si="44"/>
        <v>3751.61</v>
      </c>
      <c r="BF198" s="139">
        <f t="shared" si="45"/>
        <v>0</v>
      </c>
      <c r="BG198" s="139">
        <f t="shared" si="46"/>
        <v>0</v>
      </c>
      <c r="BH198" s="139">
        <f t="shared" si="47"/>
        <v>0</v>
      </c>
      <c r="BI198" s="139">
        <f t="shared" si="48"/>
        <v>0</v>
      </c>
      <c r="BJ198" s="15" t="s">
        <v>79</v>
      </c>
      <c r="BK198" s="139">
        <f t="shared" si="49"/>
        <v>3751.61</v>
      </c>
      <c r="BL198" s="15" t="s">
        <v>161</v>
      </c>
      <c r="BM198" s="138" t="s">
        <v>707</v>
      </c>
    </row>
    <row r="199" spans="2:65" s="1" customFormat="1" ht="16.5" customHeight="1">
      <c r="B199" s="125"/>
      <c r="C199" s="126" t="s">
        <v>708</v>
      </c>
      <c r="D199" s="126" t="s">
        <v>156</v>
      </c>
      <c r="E199" s="127" t="s">
        <v>709</v>
      </c>
      <c r="F199" s="128" t="s">
        <v>425</v>
      </c>
      <c r="G199" s="129" t="s">
        <v>360</v>
      </c>
      <c r="H199" s="130">
        <v>12</v>
      </c>
      <c r="I199" s="131">
        <v>206.81924999999998</v>
      </c>
      <c r="J199" s="132">
        <f t="shared" si="40"/>
        <v>2481.83</v>
      </c>
      <c r="K199" s="128" t="s">
        <v>3</v>
      </c>
      <c r="L199" s="133"/>
      <c r="M199" s="134" t="s">
        <v>3</v>
      </c>
      <c r="N199" s="135" t="s">
        <v>42</v>
      </c>
      <c r="P199" s="136">
        <f t="shared" si="41"/>
        <v>0</v>
      </c>
      <c r="Q199" s="136">
        <v>0</v>
      </c>
      <c r="R199" s="136">
        <f t="shared" si="42"/>
        <v>0</v>
      </c>
      <c r="S199" s="136">
        <v>0</v>
      </c>
      <c r="T199" s="137">
        <f t="shared" si="43"/>
        <v>0</v>
      </c>
      <c r="AR199" s="138" t="s">
        <v>160</v>
      </c>
      <c r="AT199" s="138" t="s">
        <v>156</v>
      </c>
      <c r="AU199" s="138" t="s">
        <v>81</v>
      </c>
      <c r="AY199" s="15" t="s">
        <v>153</v>
      </c>
      <c r="BE199" s="139">
        <f t="shared" si="44"/>
        <v>2481.83</v>
      </c>
      <c r="BF199" s="139">
        <f t="shared" si="45"/>
        <v>0</v>
      </c>
      <c r="BG199" s="139">
        <f t="shared" si="46"/>
        <v>0</v>
      </c>
      <c r="BH199" s="139">
        <f t="shared" si="47"/>
        <v>0</v>
      </c>
      <c r="BI199" s="139">
        <f t="shared" si="48"/>
        <v>0</v>
      </c>
      <c r="BJ199" s="15" t="s">
        <v>79</v>
      </c>
      <c r="BK199" s="139">
        <f t="shared" si="49"/>
        <v>2481.83</v>
      </c>
      <c r="BL199" s="15" t="s">
        <v>161</v>
      </c>
      <c r="BM199" s="138" t="s">
        <v>710</v>
      </c>
    </row>
    <row r="200" spans="2:65" s="11" customFormat="1" ht="22.9" customHeight="1">
      <c r="B200" s="113"/>
      <c r="D200" s="114" t="s">
        <v>70</v>
      </c>
      <c r="E200" s="123" t="s">
        <v>711</v>
      </c>
      <c r="F200" s="123" t="s">
        <v>712</v>
      </c>
      <c r="I200" s="116"/>
      <c r="J200" s="124">
        <f>BK200</f>
        <v>61416.29</v>
      </c>
      <c r="L200" s="113"/>
      <c r="M200" s="118"/>
      <c r="P200" s="119">
        <f>SUM(P201:P202)</f>
        <v>0</v>
      </c>
      <c r="R200" s="119">
        <f>SUM(R201:R202)</f>
        <v>0</v>
      </c>
      <c r="T200" s="120">
        <f>SUM(T201:T202)</f>
        <v>0</v>
      </c>
      <c r="AR200" s="114" t="s">
        <v>79</v>
      </c>
      <c r="AT200" s="121" t="s">
        <v>70</v>
      </c>
      <c r="AU200" s="121" t="s">
        <v>79</v>
      </c>
      <c r="AY200" s="114" t="s">
        <v>153</v>
      </c>
      <c r="BK200" s="122">
        <f>SUM(BK201:BK202)</f>
        <v>61416.29</v>
      </c>
    </row>
    <row r="201" spans="2:65" s="1" customFormat="1" ht="37.9" customHeight="1">
      <c r="B201" s="125"/>
      <c r="C201" s="126" t="s">
        <v>373</v>
      </c>
      <c r="D201" s="126" t="s">
        <v>156</v>
      </c>
      <c r="E201" s="127" t="s">
        <v>713</v>
      </c>
      <c r="F201" s="128" t="s">
        <v>158</v>
      </c>
      <c r="G201" s="129" t="s">
        <v>159</v>
      </c>
      <c r="H201" s="130">
        <v>1</v>
      </c>
      <c r="I201" s="131">
        <v>55211.707039499997</v>
      </c>
      <c r="J201" s="132">
        <f>ROUND(I201*H201,2)</f>
        <v>55211.71</v>
      </c>
      <c r="K201" s="128" t="s">
        <v>3</v>
      </c>
      <c r="L201" s="133"/>
      <c r="M201" s="134" t="s">
        <v>3</v>
      </c>
      <c r="N201" s="135" t="s">
        <v>42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160</v>
      </c>
      <c r="AT201" s="138" t="s">
        <v>156</v>
      </c>
      <c r="AU201" s="138" t="s">
        <v>81</v>
      </c>
      <c r="AY201" s="15" t="s">
        <v>153</v>
      </c>
      <c r="BE201" s="139">
        <f>IF(N201="základní",J201,0)</f>
        <v>55211.71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5" t="s">
        <v>79</v>
      </c>
      <c r="BK201" s="139">
        <f>ROUND(I201*H201,2)</f>
        <v>55211.71</v>
      </c>
      <c r="BL201" s="15" t="s">
        <v>161</v>
      </c>
      <c r="BM201" s="138" t="s">
        <v>714</v>
      </c>
    </row>
    <row r="202" spans="2:65" s="1" customFormat="1" ht="16.5" customHeight="1">
      <c r="B202" s="125"/>
      <c r="C202" s="126" t="s">
        <v>715</v>
      </c>
      <c r="D202" s="126" t="s">
        <v>156</v>
      </c>
      <c r="E202" s="127" t="s">
        <v>716</v>
      </c>
      <c r="F202" s="128" t="s">
        <v>163</v>
      </c>
      <c r="G202" s="129" t="s">
        <v>164</v>
      </c>
      <c r="H202" s="130">
        <v>1</v>
      </c>
      <c r="I202" s="131">
        <v>6204.5774999999994</v>
      </c>
      <c r="J202" s="132">
        <f>ROUND(I202*H202,2)</f>
        <v>6204.58</v>
      </c>
      <c r="K202" s="128" t="s">
        <v>3</v>
      </c>
      <c r="L202" s="133"/>
      <c r="M202" s="134" t="s">
        <v>3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160</v>
      </c>
      <c r="AT202" s="138" t="s">
        <v>156</v>
      </c>
      <c r="AU202" s="138" t="s">
        <v>81</v>
      </c>
      <c r="AY202" s="15" t="s">
        <v>153</v>
      </c>
      <c r="BE202" s="139">
        <f>IF(N202="základní",J202,0)</f>
        <v>6204.58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79</v>
      </c>
      <c r="BK202" s="139">
        <f>ROUND(I202*H202,2)</f>
        <v>6204.58</v>
      </c>
      <c r="BL202" s="15" t="s">
        <v>161</v>
      </c>
      <c r="BM202" s="138" t="s">
        <v>717</v>
      </c>
    </row>
    <row r="203" spans="2:65" s="11" customFormat="1" ht="22.9" customHeight="1">
      <c r="B203" s="113"/>
      <c r="D203" s="114" t="s">
        <v>70</v>
      </c>
      <c r="E203" s="123" t="s">
        <v>718</v>
      </c>
      <c r="F203" s="123" t="s">
        <v>719</v>
      </c>
      <c r="I203" s="116"/>
      <c r="J203" s="124">
        <f>BK203</f>
        <v>82113.010000000009</v>
      </c>
      <c r="L203" s="113"/>
      <c r="M203" s="118"/>
      <c r="P203" s="119">
        <f>P204+P213</f>
        <v>0</v>
      </c>
      <c r="R203" s="119">
        <f>R204+R213</f>
        <v>0</v>
      </c>
      <c r="T203" s="120">
        <f>T204+T213</f>
        <v>0</v>
      </c>
      <c r="AR203" s="114" t="s">
        <v>79</v>
      </c>
      <c r="AT203" s="121" t="s">
        <v>70</v>
      </c>
      <c r="AU203" s="121" t="s">
        <v>79</v>
      </c>
      <c r="AY203" s="114" t="s">
        <v>153</v>
      </c>
      <c r="BK203" s="122">
        <f>BK204+BK213</f>
        <v>82113.010000000009</v>
      </c>
    </row>
    <row r="204" spans="2:65" s="11" customFormat="1" ht="20.85" customHeight="1">
      <c r="B204" s="113"/>
      <c r="D204" s="114" t="s">
        <v>70</v>
      </c>
      <c r="E204" s="123" t="s">
        <v>720</v>
      </c>
      <c r="F204" s="123" t="s">
        <v>721</v>
      </c>
      <c r="I204" s="116"/>
      <c r="J204" s="124">
        <f>BK204</f>
        <v>42146.15</v>
      </c>
      <c r="L204" s="113"/>
      <c r="M204" s="118"/>
      <c r="P204" s="119">
        <f>SUM(P205:P212)</f>
        <v>0</v>
      </c>
      <c r="R204" s="119">
        <f>SUM(R205:R212)</f>
        <v>0</v>
      </c>
      <c r="T204" s="120">
        <f>SUM(T205:T212)</f>
        <v>0</v>
      </c>
      <c r="AR204" s="114" t="s">
        <v>79</v>
      </c>
      <c r="AT204" s="121" t="s">
        <v>70</v>
      </c>
      <c r="AU204" s="121" t="s">
        <v>81</v>
      </c>
      <c r="AY204" s="114" t="s">
        <v>153</v>
      </c>
      <c r="BK204" s="122">
        <f>SUM(BK205:BK212)</f>
        <v>42146.15</v>
      </c>
    </row>
    <row r="205" spans="2:65" s="1" customFormat="1" ht="16.5" customHeight="1">
      <c r="B205" s="125"/>
      <c r="C205" s="126" t="s">
        <v>575</v>
      </c>
      <c r="D205" s="126" t="s">
        <v>156</v>
      </c>
      <c r="E205" s="127" t="s">
        <v>722</v>
      </c>
      <c r="F205" s="128" t="s">
        <v>723</v>
      </c>
      <c r="G205" s="129" t="s">
        <v>159</v>
      </c>
      <c r="H205" s="130">
        <v>1</v>
      </c>
      <c r="I205" s="131">
        <v>9198.1659</v>
      </c>
      <c r="J205" s="132">
        <f t="shared" ref="J205:J212" si="50">ROUND(I205*H205,2)</f>
        <v>9198.17</v>
      </c>
      <c r="K205" s="128" t="s">
        <v>3</v>
      </c>
      <c r="L205" s="133"/>
      <c r="M205" s="134" t="s">
        <v>3</v>
      </c>
      <c r="N205" s="135" t="s">
        <v>42</v>
      </c>
      <c r="P205" s="136">
        <f t="shared" ref="P205:P212" si="51">O205*H205</f>
        <v>0</v>
      </c>
      <c r="Q205" s="136">
        <v>0</v>
      </c>
      <c r="R205" s="136">
        <f t="shared" ref="R205:R212" si="52">Q205*H205</f>
        <v>0</v>
      </c>
      <c r="S205" s="136">
        <v>0</v>
      </c>
      <c r="T205" s="137">
        <f t="shared" ref="T205:T212" si="53">S205*H205</f>
        <v>0</v>
      </c>
      <c r="AR205" s="138" t="s">
        <v>160</v>
      </c>
      <c r="AT205" s="138" t="s">
        <v>156</v>
      </c>
      <c r="AU205" s="138" t="s">
        <v>167</v>
      </c>
      <c r="AY205" s="15" t="s">
        <v>153</v>
      </c>
      <c r="BE205" s="139">
        <f t="shared" ref="BE205:BE212" si="54">IF(N205="základní",J205,0)</f>
        <v>9198.17</v>
      </c>
      <c r="BF205" s="139">
        <f t="shared" ref="BF205:BF212" si="55">IF(N205="snížená",J205,0)</f>
        <v>0</v>
      </c>
      <c r="BG205" s="139">
        <f t="shared" ref="BG205:BG212" si="56">IF(N205="zákl. přenesená",J205,0)</f>
        <v>0</v>
      </c>
      <c r="BH205" s="139">
        <f t="shared" ref="BH205:BH212" si="57">IF(N205="sníž. přenesená",J205,0)</f>
        <v>0</v>
      </c>
      <c r="BI205" s="139">
        <f t="shared" ref="BI205:BI212" si="58">IF(N205="nulová",J205,0)</f>
        <v>0</v>
      </c>
      <c r="BJ205" s="15" t="s">
        <v>79</v>
      </c>
      <c r="BK205" s="139">
        <f t="shared" ref="BK205:BK212" si="59">ROUND(I205*H205,2)</f>
        <v>9198.17</v>
      </c>
      <c r="BL205" s="15" t="s">
        <v>161</v>
      </c>
      <c r="BM205" s="138" t="s">
        <v>724</v>
      </c>
    </row>
    <row r="206" spans="2:65" s="1" customFormat="1" ht="16.5" customHeight="1">
      <c r="B206" s="125"/>
      <c r="C206" s="126" t="s">
        <v>725</v>
      </c>
      <c r="D206" s="126" t="s">
        <v>156</v>
      </c>
      <c r="E206" s="127" t="s">
        <v>726</v>
      </c>
      <c r="F206" s="128" t="s">
        <v>727</v>
      </c>
      <c r="G206" s="129" t="s">
        <v>159</v>
      </c>
      <c r="H206" s="130">
        <v>5</v>
      </c>
      <c r="I206" s="131">
        <v>2313.4897499999997</v>
      </c>
      <c r="J206" s="132">
        <f t="shared" si="50"/>
        <v>11567.45</v>
      </c>
      <c r="K206" s="128" t="s">
        <v>3</v>
      </c>
      <c r="L206" s="133"/>
      <c r="M206" s="134" t="s">
        <v>3</v>
      </c>
      <c r="N206" s="135" t="s">
        <v>42</v>
      </c>
      <c r="P206" s="136">
        <f t="shared" si="51"/>
        <v>0</v>
      </c>
      <c r="Q206" s="136">
        <v>0</v>
      </c>
      <c r="R206" s="136">
        <f t="shared" si="52"/>
        <v>0</v>
      </c>
      <c r="S206" s="136">
        <v>0</v>
      </c>
      <c r="T206" s="137">
        <f t="shared" si="53"/>
        <v>0</v>
      </c>
      <c r="AR206" s="138" t="s">
        <v>160</v>
      </c>
      <c r="AT206" s="138" t="s">
        <v>156</v>
      </c>
      <c r="AU206" s="138" t="s">
        <v>167</v>
      </c>
      <c r="AY206" s="15" t="s">
        <v>153</v>
      </c>
      <c r="BE206" s="139">
        <f t="shared" si="54"/>
        <v>11567.45</v>
      </c>
      <c r="BF206" s="139">
        <f t="shared" si="55"/>
        <v>0</v>
      </c>
      <c r="BG206" s="139">
        <f t="shared" si="56"/>
        <v>0</v>
      </c>
      <c r="BH206" s="139">
        <f t="shared" si="57"/>
        <v>0</v>
      </c>
      <c r="BI206" s="139">
        <f t="shared" si="58"/>
        <v>0</v>
      </c>
      <c r="BJ206" s="15" t="s">
        <v>79</v>
      </c>
      <c r="BK206" s="139">
        <f t="shared" si="59"/>
        <v>11567.45</v>
      </c>
      <c r="BL206" s="15" t="s">
        <v>161</v>
      </c>
      <c r="BM206" s="138" t="s">
        <v>728</v>
      </c>
    </row>
    <row r="207" spans="2:65" s="1" customFormat="1" ht="16.5" customHeight="1">
      <c r="B207" s="125"/>
      <c r="C207" s="126" t="s">
        <v>578</v>
      </c>
      <c r="D207" s="126" t="s">
        <v>156</v>
      </c>
      <c r="E207" s="127" t="s">
        <v>729</v>
      </c>
      <c r="F207" s="128" t="s">
        <v>730</v>
      </c>
      <c r="G207" s="129" t="s">
        <v>159</v>
      </c>
      <c r="H207" s="130">
        <v>1</v>
      </c>
      <c r="I207" s="131">
        <v>2607.84645</v>
      </c>
      <c r="J207" s="132">
        <f t="shared" si="50"/>
        <v>2607.85</v>
      </c>
      <c r="K207" s="128" t="s">
        <v>3</v>
      </c>
      <c r="L207" s="133"/>
      <c r="M207" s="134" t="s">
        <v>3</v>
      </c>
      <c r="N207" s="135" t="s">
        <v>42</v>
      </c>
      <c r="P207" s="136">
        <f t="shared" si="51"/>
        <v>0</v>
      </c>
      <c r="Q207" s="136">
        <v>0</v>
      </c>
      <c r="R207" s="136">
        <f t="shared" si="52"/>
        <v>0</v>
      </c>
      <c r="S207" s="136">
        <v>0</v>
      </c>
      <c r="T207" s="137">
        <f t="shared" si="53"/>
        <v>0</v>
      </c>
      <c r="AR207" s="138" t="s">
        <v>160</v>
      </c>
      <c r="AT207" s="138" t="s">
        <v>156</v>
      </c>
      <c r="AU207" s="138" t="s">
        <v>167</v>
      </c>
      <c r="AY207" s="15" t="s">
        <v>153</v>
      </c>
      <c r="BE207" s="139">
        <f t="shared" si="54"/>
        <v>2607.85</v>
      </c>
      <c r="BF207" s="139">
        <f t="shared" si="55"/>
        <v>0</v>
      </c>
      <c r="BG207" s="139">
        <f t="shared" si="56"/>
        <v>0</v>
      </c>
      <c r="BH207" s="139">
        <f t="shared" si="57"/>
        <v>0</v>
      </c>
      <c r="BI207" s="139">
        <f t="shared" si="58"/>
        <v>0</v>
      </c>
      <c r="BJ207" s="15" t="s">
        <v>79</v>
      </c>
      <c r="BK207" s="139">
        <f t="shared" si="59"/>
        <v>2607.85</v>
      </c>
      <c r="BL207" s="15" t="s">
        <v>161</v>
      </c>
      <c r="BM207" s="138" t="s">
        <v>731</v>
      </c>
    </row>
    <row r="208" spans="2:65" s="1" customFormat="1" ht="16.5" customHeight="1">
      <c r="B208" s="125"/>
      <c r="C208" s="126" t="s">
        <v>732</v>
      </c>
      <c r="D208" s="126" t="s">
        <v>156</v>
      </c>
      <c r="E208" s="127" t="s">
        <v>733</v>
      </c>
      <c r="F208" s="128" t="s">
        <v>734</v>
      </c>
      <c r="G208" s="129" t="s">
        <v>159</v>
      </c>
      <c r="H208" s="130">
        <v>1</v>
      </c>
      <c r="I208" s="131">
        <v>4381.6822499999998</v>
      </c>
      <c r="J208" s="132">
        <f t="shared" si="50"/>
        <v>4381.68</v>
      </c>
      <c r="K208" s="128" t="s">
        <v>3</v>
      </c>
      <c r="L208" s="133"/>
      <c r="M208" s="134" t="s">
        <v>3</v>
      </c>
      <c r="N208" s="135" t="s">
        <v>42</v>
      </c>
      <c r="P208" s="136">
        <f t="shared" si="51"/>
        <v>0</v>
      </c>
      <c r="Q208" s="136">
        <v>0</v>
      </c>
      <c r="R208" s="136">
        <f t="shared" si="52"/>
        <v>0</v>
      </c>
      <c r="S208" s="136">
        <v>0</v>
      </c>
      <c r="T208" s="137">
        <f t="shared" si="53"/>
        <v>0</v>
      </c>
      <c r="AR208" s="138" t="s">
        <v>160</v>
      </c>
      <c r="AT208" s="138" t="s">
        <v>156</v>
      </c>
      <c r="AU208" s="138" t="s">
        <v>167</v>
      </c>
      <c r="AY208" s="15" t="s">
        <v>153</v>
      </c>
      <c r="BE208" s="139">
        <f t="shared" si="54"/>
        <v>4381.68</v>
      </c>
      <c r="BF208" s="139">
        <f t="shared" si="55"/>
        <v>0</v>
      </c>
      <c r="BG208" s="139">
        <f t="shared" si="56"/>
        <v>0</v>
      </c>
      <c r="BH208" s="139">
        <f t="shared" si="57"/>
        <v>0</v>
      </c>
      <c r="BI208" s="139">
        <f t="shared" si="58"/>
        <v>0</v>
      </c>
      <c r="BJ208" s="15" t="s">
        <v>79</v>
      </c>
      <c r="BK208" s="139">
        <f t="shared" si="59"/>
        <v>4381.68</v>
      </c>
      <c r="BL208" s="15" t="s">
        <v>161</v>
      </c>
      <c r="BM208" s="138" t="s">
        <v>735</v>
      </c>
    </row>
    <row r="209" spans="2:65" s="1" customFormat="1" ht="16.5" customHeight="1">
      <c r="B209" s="125"/>
      <c r="C209" s="126" t="s">
        <v>582</v>
      </c>
      <c r="D209" s="126" t="s">
        <v>156</v>
      </c>
      <c r="E209" s="127" t="s">
        <v>736</v>
      </c>
      <c r="F209" s="128" t="s">
        <v>737</v>
      </c>
      <c r="G209" s="129" t="s">
        <v>159</v>
      </c>
      <c r="H209" s="130">
        <v>1</v>
      </c>
      <c r="I209" s="131">
        <v>601.21875</v>
      </c>
      <c r="J209" s="132">
        <f t="shared" si="50"/>
        <v>601.22</v>
      </c>
      <c r="K209" s="128" t="s">
        <v>3</v>
      </c>
      <c r="L209" s="133"/>
      <c r="M209" s="134" t="s">
        <v>3</v>
      </c>
      <c r="N209" s="135" t="s">
        <v>42</v>
      </c>
      <c r="P209" s="136">
        <f t="shared" si="51"/>
        <v>0</v>
      </c>
      <c r="Q209" s="136">
        <v>0</v>
      </c>
      <c r="R209" s="136">
        <f t="shared" si="52"/>
        <v>0</v>
      </c>
      <c r="S209" s="136">
        <v>0</v>
      </c>
      <c r="T209" s="137">
        <f t="shared" si="53"/>
        <v>0</v>
      </c>
      <c r="AR209" s="138" t="s">
        <v>160</v>
      </c>
      <c r="AT209" s="138" t="s">
        <v>156</v>
      </c>
      <c r="AU209" s="138" t="s">
        <v>167</v>
      </c>
      <c r="AY209" s="15" t="s">
        <v>153</v>
      </c>
      <c r="BE209" s="139">
        <f t="shared" si="54"/>
        <v>601.22</v>
      </c>
      <c r="BF209" s="139">
        <f t="shared" si="55"/>
        <v>0</v>
      </c>
      <c r="BG209" s="139">
        <f t="shared" si="56"/>
        <v>0</v>
      </c>
      <c r="BH209" s="139">
        <f t="shared" si="57"/>
        <v>0</v>
      </c>
      <c r="BI209" s="139">
        <f t="shared" si="58"/>
        <v>0</v>
      </c>
      <c r="BJ209" s="15" t="s">
        <v>79</v>
      </c>
      <c r="BK209" s="139">
        <f t="shared" si="59"/>
        <v>601.22</v>
      </c>
      <c r="BL209" s="15" t="s">
        <v>161</v>
      </c>
      <c r="BM209" s="138" t="s">
        <v>738</v>
      </c>
    </row>
    <row r="210" spans="2:65" s="1" customFormat="1" ht="16.5" customHeight="1">
      <c r="B210" s="125"/>
      <c r="C210" s="126" t="s">
        <v>739</v>
      </c>
      <c r="D210" s="126" t="s">
        <v>156</v>
      </c>
      <c r="E210" s="127" t="s">
        <v>740</v>
      </c>
      <c r="F210" s="128" t="s">
        <v>741</v>
      </c>
      <c r="G210" s="129" t="s">
        <v>159</v>
      </c>
      <c r="H210" s="130">
        <v>1</v>
      </c>
      <c r="I210" s="131">
        <v>1362.0153855000001</v>
      </c>
      <c r="J210" s="132">
        <f t="shared" si="50"/>
        <v>1362.02</v>
      </c>
      <c r="K210" s="128" t="s">
        <v>3</v>
      </c>
      <c r="L210" s="133"/>
      <c r="M210" s="134" t="s">
        <v>3</v>
      </c>
      <c r="N210" s="135" t="s">
        <v>42</v>
      </c>
      <c r="P210" s="136">
        <f t="shared" si="51"/>
        <v>0</v>
      </c>
      <c r="Q210" s="136">
        <v>0</v>
      </c>
      <c r="R210" s="136">
        <f t="shared" si="52"/>
        <v>0</v>
      </c>
      <c r="S210" s="136">
        <v>0</v>
      </c>
      <c r="T210" s="137">
        <f t="shared" si="53"/>
        <v>0</v>
      </c>
      <c r="AR210" s="138" t="s">
        <v>160</v>
      </c>
      <c r="AT210" s="138" t="s">
        <v>156</v>
      </c>
      <c r="AU210" s="138" t="s">
        <v>167</v>
      </c>
      <c r="AY210" s="15" t="s">
        <v>153</v>
      </c>
      <c r="BE210" s="139">
        <f t="shared" si="54"/>
        <v>1362.02</v>
      </c>
      <c r="BF210" s="139">
        <f t="shared" si="55"/>
        <v>0</v>
      </c>
      <c r="BG210" s="139">
        <f t="shared" si="56"/>
        <v>0</v>
      </c>
      <c r="BH210" s="139">
        <f t="shared" si="57"/>
        <v>0</v>
      </c>
      <c r="BI210" s="139">
        <f t="shared" si="58"/>
        <v>0</v>
      </c>
      <c r="BJ210" s="15" t="s">
        <v>79</v>
      </c>
      <c r="BK210" s="139">
        <f t="shared" si="59"/>
        <v>1362.02</v>
      </c>
      <c r="BL210" s="15" t="s">
        <v>161</v>
      </c>
      <c r="BM210" s="138" t="s">
        <v>742</v>
      </c>
    </row>
    <row r="211" spans="2:65" s="1" customFormat="1" ht="16.5" customHeight="1">
      <c r="B211" s="125"/>
      <c r="C211" s="126" t="s">
        <v>585</v>
      </c>
      <c r="D211" s="126" t="s">
        <v>156</v>
      </c>
      <c r="E211" s="127" t="s">
        <v>743</v>
      </c>
      <c r="F211" s="128" t="s">
        <v>172</v>
      </c>
      <c r="G211" s="129" t="s">
        <v>159</v>
      </c>
      <c r="H211" s="130">
        <v>1</v>
      </c>
      <c r="I211" s="131">
        <v>6471.3716390399995</v>
      </c>
      <c r="J211" s="132">
        <f t="shared" si="50"/>
        <v>6471.37</v>
      </c>
      <c r="K211" s="128" t="s">
        <v>3</v>
      </c>
      <c r="L211" s="133"/>
      <c r="M211" s="134" t="s">
        <v>3</v>
      </c>
      <c r="N211" s="135" t="s">
        <v>42</v>
      </c>
      <c r="P211" s="136">
        <f t="shared" si="51"/>
        <v>0</v>
      </c>
      <c r="Q211" s="136">
        <v>0</v>
      </c>
      <c r="R211" s="136">
        <f t="shared" si="52"/>
        <v>0</v>
      </c>
      <c r="S211" s="136">
        <v>0</v>
      </c>
      <c r="T211" s="137">
        <f t="shared" si="53"/>
        <v>0</v>
      </c>
      <c r="AR211" s="138" t="s">
        <v>160</v>
      </c>
      <c r="AT211" s="138" t="s">
        <v>156</v>
      </c>
      <c r="AU211" s="138" t="s">
        <v>167</v>
      </c>
      <c r="AY211" s="15" t="s">
        <v>153</v>
      </c>
      <c r="BE211" s="139">
        <f t="shared" si="54"/>
        <v>6471.37</v>
      </c>
      <c r="BF211" s="139">
        <f t="shared" si="55"/>
        <v>0</v>
      </c>
      <c r="BG211" s="139">
        <f t="shared" si="56"/>
        <v>0</v>
      </c>
      <c r="BH211" s="139">
        <f t="shared" si="57"/>
        <v>0</v>
      </c>
      <c r="BI211" s="139">
        <f t="shared" si="58"/>
        <v>0</v>
      </c>
      <c r="BJ211" s="15" t="s">
        <v>79</v>
      </c>
      <c r="BK211" s="139">
        <f t="shared" si="59"/>
        <v>6471.37</v>
      </c>
      <c r="BL211" s="15" t="s">
        <v>161</v>
      </c>
      <c r="BM211" s="138" t="s">
        <v>744</v>
      </c>
    </row>
    <row r="212" spans="2:65" s="1" customFormat="1" ht="16.5" customHeight="1">
      <c r="B212" s="125"/>
      <c r="C212" s="126" t="s">
        <v>745</v>
      </c>
      <c r="D212" s="126" t="s">
        <v>156</v>
      </c>
      <c r="E212" s="127" t="s">
        <v>746</v>
      </c>
      <c r="F212" s="128" t="s">
        <v>747</v>
      </c>
      <c r="G212" s="129" t="s">
        <v>159</v>
      </c>
      <c r="H212" s="130">
        <v>8</v>
      </c>
      <c r="I212" s="131">
        <v>744.54930000000002</v>
      </c>
      <c r="J212" s="132">
        <f t="shared" si="50"/>
        <v>5956.39</v>
      </c>
      <c r="K212" s="128" t="s">
        <v>3</v>
      </c>
      <c r="L212" s="133"/>
      <c r="M212" s="134" t="s">
        <v>3</v>
      </c>
      <c r="N212" s="135" t="s">
        <v>42</v>
      </c>
      <c r="P212" s="136">
        <f t="shared" si="51"/>
        <v>0</v>
      </c>
      <c r="Q212" s="136">
        <v>0</v>
      </c>
      <c r="R212" s="136">
        <f t="shared" si="52"/>
        <v>0</v>
      </c>
      <c r="S212" s="136">
        <v>0</v>
      </c>
      <c r="T212" s="137">
        <f t="shared" si="53"/>
        <v>0</v>
      </c>
      <c r="AR212" s="138" t="s">
        <v>160</v>
      </c>
      <c r="AT212" s="138" t="s">
        <v>156</v>
      </c>
      <c r="AU212" s="138" t="s">
        <v>167</v>
      </c>
      <c r="AY212" s="15" t="s">
        <v>153</v>
      </c>
      <c r="BE212" s="139">
        <f t="shared" si="54"/>
        <v>5956.39</v>
      </c>
      <c r="BF212" s="139">
        <f t="shared" si="55"/>
        <v>0</v>
      </c>
      <c r="BG212" s="139">
        <f t="shared" si="56"/>
        <v>0</v>
      </c>
      <c r="BH212" s="139">
        <f t="shared" si="57"/>
        <v>0</v>
      </c>
      <c r="BI212" s="139">
        <f t="shared" si="58"/>
        <v>0</v>
      </c>
      <c r="BJ212" s="15" t="s">
        <v>79</v>
      </c>
      <c r="BK212" s="139">
        <f t="shared" si="59"/>
        <v>5956.39</v>
      </c>
      <c r="BL212" s="15" t="s">
        <v>161</v>
      </c>
      <c r="BM212" s="138" t="s">
        <v>748</v>
      </c>
    </row>
    <row r="213" spans="2:65" s="11" customFormat="1" ht="20.85" customHeight="1">
      <c r="B213" s="113"/>
      <c r="D213" s="114" t="s">
        <v>70</v>
      </c>
      <c r="E213" s="123" t="s">
        <v>749</v>
      </c>
      <c r="F213" s="123" t="s">
        <v>750</v>
      </c>
      <c r="I213" s="116"/>
      <c r="J213" s="124">
        <f>BK213</f>
        <v>39966.86</v>
      </c>
      <c r="L213" s="113"/>
      <c r="M213" s="118"/>
      <c r="P213" s="119">
        <f>SUM(P214:P222)</f>
        <v>0</v>
      </c>
      <c r="R213" s="119">
        <f>SUM(R214:R222)</f>
        <v>0</v>
      </c>
      <c r="T213" s="120">
        <f>SUM(T214:T222)</f>
        <v>0</v>
      </c>
      <c r="AR213" s="114" t="s">
        <v>79</v>
      </c>
      <c r="AT213" s="121" t="s">
        <v>70</v>
      </c>
      <c r="AU213" s="121" t="s">
        <v>81</v>
      </c>
      <c r="AY213" s="114" t="s">
        <v>153</v>
      </c>
      <c r="BK213" s="122">
        <f>SUM(BK214:BK222)</f>
        <v>39966.86</v>
      </c>
    </row>
    <row r="214" spans="2:65" s="1" customFormat="1" ht="16.5" customHeight="1">
      <c r="B214" s="125"/>
      <c r="C214" s="126" t="s">
        <v>589</v>
      </c>
      <c r="D214" s="126" t="s">
        <v>156</v>
      </c>
      <c r="E214" s="127" t="s">
        <v>751</v>
      </c>
      <c r="F214" s="128" t="s">
        <v>723</v>
      </c>
      <c r="G214" s="129" t="s">
        <v>159</v>
      </c>
      <c r="H214" s="130">
        <v>1</v>
      </c>
      <c r="I214" s="131">
        <v>9198.1659</v>
      </c>
      <c r="J214" s="132">
        <f t="shared" ref="J214:J222" si="60">ROUND(I214*H214,2)</f>
        <v>9198.17</v>
      </c>
      <c r="K214" s="128" t="s">
        <v>3</v>
      </c>
      <c r="L214" s="133"/>
      <c r="M214" s="134" t="s">
        <v>3</v>
      </c>
      <c r="N214" s="135" t="s">
        <v>42</v>
      </c>
      <c r="P214" s="136">
        <f t="shared" ref="P214:P222" si="61">O214*H214</f>
        <v>0</v>
      </c>
      <c r="Q214" s="136">
        <v>0</v>
      </c>
      <c r="R214" s="136">
        <f t="shared" ref="R214:R222" si="62">Q214*H214</f>
        <v>0</v>
      </c>
      <c r="S214" s="136">
        <v>0</v>
      </c>
      <c r="T214" s="137">
        <f t="shared" ref="T214:T222" si="63">S214*H214</f>
        <v>0</v>
      </c>
      <c r="AR214" s="138" t="s">
        <v>160</v>
      </c>
      <c r="AT214" s="138" t="s">
        <v>156</v>
      </c>
      <c r="AU214" s="138" t="s">
        <v>167</v>
      </c>
      <c r="AY214" s="15" t="s">
        <v>153</v>
      </c>
      <c r="BE214" s="139">
        <f t="shared" ref="BE214:BE222" si="64">IF(N214="základní",J214,0)</f>
        <v>9198.17</v>
      </c>
      <c r="BF214" s="139">
        <f t="shared" ref="BF214:BF222" si="65">IF(N214="snížená",J214,0)</f>
        <v>0</v>
      </c>
      <c r="BG214" s="139">
        <f t="shared" ref="BG214:BG222" si="66">IF(N214="zákl. přenesená",J214,0)</f>
        <v>0</v>
      </c>
      <c r="BH214" s="139">
        <f t="shared" ref="BH214:BH222" si="67">IF(N214="sníž. přenesená",J214,0)</f>
        <v>0</v>
      </c>
      <c r="BI214" s="139">
        <f t="shared" ref="BI214:BI222" si="68">IF(N214="nulová",J214,0)</f>
        <v>0</v>
      </c>
      <c r="BJ214" s="15" t="s">
        <v>79</v>
      </c>
      <c r="BK214" s="139">
        <f t="shared" ref="BK214:BK222" si="69">ROUND(I214*H214,2)</f>
        <v>9198.17</v>
      </c>
      <c r="BL214" s="15" t="s">
        <v>161</v>
      </c>
      <c r="BM214" s="138" t="s">
        <v>752</v>
      </c>
    </row>
    <row r="215" spans="2:65" s="1" customFormat="1" ht="16.5" customHeight="1">
      <c r="B215" s="125"/>
      <c r="C215" s="126" t="s">
        <v>753</v>
      </c>
      <c r="D215" s="126" t="s">
        <v>156</v>
      </c>
      <c r="E215" s="127" t="s">
        <v>754</v>
      </c>
      <c r="F215" s="128" t="s">
        <v>727</v>
      </c>
      <c r="G215" s="129" t="s">
        <v>159</v>
      </c>
      <c r="H215" s="130">
        <v>5</v>
      </c>
      <c r="I215" s="131">
        <v>2313.4897499999997</v>
      </c>
      <c r="J215" s="132">
        <f t="shared" si="60"/>
        <v>11567.45</v>
      </c>
      <c r="K215" s="128" t="s">
        <v>3</v>
      </c>
      <c r="L215" s="133"/>
      <c r="M215" s="134" t="s">
        <v>3</v>
      </c>
      <c r="N215" s="135" t="s">
        <v>42</v>
      </c>
      <c r="P215" s="136">
        <f t="shared" si="61"/>
        <v>0</v>
      </c>
      <c r="Q215" s="136">
        <v>0</v>
      </c>
      <c r="R215" s="136">
        <f t="shared" si="62"/>
        <v>0</v>
      </c>
      <c r="S215" s="136">
        <v>0</v>
      </c>
      <c r="T215" s="137">
        <f t="shared" si="63"/>
        <v>0</v>
      </c>
      <c r="AR215" s="138" t="s">
        <v>160</v>
      </c>
      <c r="AT215" s="138" t="s">
        <v>156</v>
      </c>
      <c r="AU215" s="138" t="s">
        <v>167</v>
      </c>
      <c r="AY215" s="15" t="s">
        <v>153</v>
      </c>
      <c r="BE215" s="139">
        <f t="shared" si="64"/>
        <v>11567.45</v>
      </c>
      <c r="BF215" s="139">
        <f t="shared" si="65"/>
        <v>0</v>
      </c>
      <c r="BG215" s="139">
        <f t="shared" si="66"/>
        <v>0</v>
      </c>
      <c r="BH215" s="139">
        <f t="shared" si="67"/>
        <v>0</v>
      </c>
      <c r="BI215" s="139">
        <f t="shared" si="68"/>
        <v>0</v>
      </c>
      <c r="BJ215" s="15" t="s">
        <v>79</v>
      </c>
      <c r="BK215" s="139">
        <f t="shared" si="69"/>
        <v>11567.45</v>
      </c>
      <c r="BL215" s="15" t="s">
        <v>161</v>
      </c>
      <c r="BM215" s="138" t="s">
        <v>755</v>
      </c>
    </row>
    <row r="216" spans="2:65" s="1" customFormat="1" ht="16.5" customHeight="1">
      <c r="B216" s="125"/>
      <c r="C216" s="126" t="s">
        <v>592</v>
      </c>
      <c r="D216" s="126" t="s">
        <v>156</v>
      </c>
      <c r="E216" s="127" t="s">
        <v>756</v>
      </c>
      <c r="F216" s="128" t="s">
        <v>730</v>
      </c>
      <c r="G216" s="129" t="s">
        <v>159</v>
      </c>
      <c r="H216" s="130">
        <v>1</v>
      </c>
      <c r="I216" s="131">
        <v>2607.84645</v>
      </c>
      <c r="J216" s="132">
        <f t="shared" si="60"/>
        <v>2607.85</v>
      </c>
      <c r="K216" s="128" t="s">
        <v>3</v>
      </c>
      <c r="L216" s="133"/>
      <c r="M216" s="134" t="s">
        <v>3</v>
      </c>
      <c r="N216" s="135" t="s">
        <v>42</v>
      </c>
      <c r="P216" s="136">
        <f t="shared" si="61"/>
        <v>0</v>
      </c>
      <c r="Q216" s="136">
        <v>0</v>
      </c>
      <c r="R216" s="136">
        <f t="shared" si="62"/>
        <v>0</v>
      </c>
      <c r="S216" s="136">
        <v>0</v>
      </c>
      <c r="T216" s="137">
        <f t="shared" si="63"/>
        <v>0</v>
      </c>
      <c r="AR216" s="138" t="s">
        <v>160</v>
      </c>
      <c r="AT216" s="138" t="s">
        <v>156</v>
      </c>
      <c r="AU216" s="138" t="s">
        <v>167</v>
      </c>
      <c r="AY216" s="15" t="s">
        <v>153</v>
      </c>
      <c r="BE216" s="139">
        <f t="shared" si="64"/>
        <v>2607.85</v>
      </c>
      <c r="BF216" s="139">
        <f t="shared" si="65"/>
        <v>0</v>
      </c>
      <c r="BG216" s="139">
        <f t="shared" si="66"/>
        <v>0</v>
      </c>
      <c r="BH216" s="139">
        <f t="shared" si="67"/>
        <v>0</v>
      </c>
      <c r="BI216" s="139">
        <f t="shared" si="68"/>
        <v>0</v>
      </c>
      <c r="BJ216" s="15" t="s">
        <v>79</v>
      </c>
      <c r="BK216" s="139">
        <f t="shared" si="69"/>
        <v>2607.85</v>
      </c>
      <c r="BL216" s="15" t="s">
        <v>161</v>
      </c>
      <c r="BM216" s="138" t="s">
        <v>757</v>
      </c>
    </row>
    <row r="217" spans="2:65" s="1" customFormat="1" ht="16.5" customHeight="1">
      <c r="B217" s="125"/>
      <c r="C217" s="126" t="s">
        <v>758</v>
      </c>
      <c r="D217" s="126" t="s">
        <v>156</v>
      </c>
      <c r="E217" s="127" t="s">
        <v>759</v>
      </c>
      <c r="F217" s="128" t="s">
        <v>734</v>
      </c>
      <c r="G217" s="129" t="s">
        <v>159</v>
      </c>
      <c r="H217" s="130">
        <v>1</v>
      </c>
      <c r="I217" s="131">
        <v>4381.6822499999998</v>
      </c>
      <c r="J217" s="132">
        <f t="shared" si="60"/>
        <v>4381.68</v>
      </c>
      <c r="K217" s="128" t="s">
        <v>3</v>
      </c>
      <c r="L217" s="133"/>
      <c r="M217" s="134" t="s">
        <v>3</v>
      </c>
      <c r="N217" s="135" t="s">
        <v>42</v>
      </c>
      <c r="P217" s="136">
        <f t="shared" si="61"/>
        <v>0</v>
      </c>
      <c r="Q217" s="136">
        <v>0</v>
      </c>
      <c r="R217" s="136">
        <f t="shared" si="62"/>
        <v>0</v>
      </c>
      <c r="S217" s="136">
        <v>0</v>
      </c>
      <c r="T217" s="137">
        <f t="shared" si="63"/>
        <v>0</v>
      </c>
      <c r="AR217" s="138" t="s">
        <v>160</v>
      </c>
      <c r="AT217" s="138" t="s">
        <v>156</v>
      </c>
      <c r="AU217" s="138" t="s">
        <v>167</v>
      </c>
      <c r="AY217" s="15" t="s">
        <v>153</v>
      </c>
      <c r="BE217" s="139">
        <f t="shared" si="64"/>
        <v>4381.68</v>
      </c>
      <c r="BF217" s="139">
        <f t="shared" si="65"/>
        <v>0</v>
      </c>
      <c r="BG217" s="139">
        <f t="shared" si="66"/>
        <v>0</v>
      </c>
      <c r="BH217" s="139">
        <f t="shared" si="67"/>
        <v>0</v>
      </c>
      <c r="BI217" s="139">
        <f t="shared" si="68"/>
        <v>0</v>
      </c>
      <c r="BJ217" s="15" t="s">
        <v>79</v>
      </c>
      <c r="BK217" s="139">
        <f t="shared" si="69"/>
        <v>4381.68</v>
      </c>
      <c r="BL217" s="15" t="s">
        <v>161</v>
      </c>
      <c r="BM217" s="138" t="s">
        <v>760</v>
      </c>
    </row>
    <row r="218" spans="2:65" s="1" customFormat="1" ht="16.5" customHeight="1">
      <c r="B218" s="125"/>
      <c r="C218" s="126" t="s">
        <v>377</v>
      </c>
      <c r="D218" s="126" t="s">
        <v>156</v>
      </c>
      <c r="E218" s="127" t="s">
        <v>761</v>
      </c>
      <c r="F218" s="128" t="s">
        <v>737</v>
      </c>
      <c r="G218" s="129" t="s">
        <v>159</v>
      </c>
      <c r="H218" s="130">
        <v>1</v>
      </c>
      <c r="I218" s="131">
        <v>601.21875</v>
      </c>
      <c r="J218" s="132">
        <f t="shared" si="60"/>
        <v>601.22</v>
      </c>
      <c r="K218" s="128" t="s">
        <v>3</v>
      </c>
      <c r="L218" s="133"/>
      <c r="M218" s="134" t="s">
        <v>3</v>
      </c>
      <c r="N218" s="135" t="s">
        <v>42</v>
      </c>
      <c r="P218" s="136">
        <f t="shared" si="61"/>
        <v>0</v>
      </c>
      <c r="Q218" s="136">
        <v>0</v>
      </c>
      <c r="R218" s="136">
        <f t="shared" si="62"/>
        <v>0</v>
      </c>
      <c r="S218" s="136">
        <v>0</v>
      </c>
      <c r="T218" s="137">
        <f t="shared" si="63"/>
        <v>0</v>
      </c>
      <c r="AR218" s="138" t="s">
        <v>160</v>
      </c>
      <c r="AT218" s="138" t="s">
        <v>156</v>
      </c>
      <c r="AU218" s="138" t="s">
        <v>167</v>
      </c>
      <c r="AY218" s="15" t="s">
        <v>153</v>
      </c>
      <c r="BE218" s="139">
        <f t="shared" si="64"/>
        <v>601.22</v>
      </c>
      <c r="BF218" s="139">
        <f t="shared" si="65"/>
        <v>0</v>
      </c>
      <c r="BG218" s="139">
        <f t="shared" si="66"/>
        <v>0</v>
      </c>
      <c r="BH218" s="139">
        <f t="shared" si="67"/>
        <v>0</v>
      </c>
      <c r="BI218" s="139">
        <f t="shared" si="68"/>
        <v>0</v>
      </c>
      <c r="BJ218" s="15" t="s">
        <v>79</v>
      </c>
      <c r="BK218" s="139">
        <f t="shared" si="69"/>
        <v>601.22</v>
      </c>
      <c r="BL218" s="15" t="s">
        <v>161</v>
      </c>
      <c r="BM218" s="138" t="s">
        <v>762</v>
      </c>
    </row>
    <row r="219" spans="2:65" s="1" customFormat="1" ht="16.5" customHeight="1">
      <c r="B219" s="125"/>
      <c r="C219" s="126" t="s">
        <v>763</v>
      </c>
      <c r="D219" s="126" t="s">
        <v>156</v>
      </c>
      <c r="E219" s="127" t="s">
        <v>764</v>
      </c>
      <c r="F219" s="128" t="s">
        <v>741</v>
      </c>
      <c r="G219" s="129" t="s">
        <v>159</v>
      </c>
      <c r="H219" s="130">
        <v>1</v>
      </c>
      <c r="I219" s="131">
        <v>1362.0153855000001</v>
      </c>
      <c r="J219" s="132">
        <f t="shared" si="60"/>
        <v>1362.02</v>
      </c>
      <c r="K219" s="128" t="s">
        <v>3</v>
      </c>
      <c r="L219" s="133"/>
      <c r="M219" s="134" t="s">
        <v>3</v>
      </c>
      <c r="N219" s="135" t="s">
        <v>42</v>
      </c>
      <c r="P219" s="136">
        <f t="shared" si="61"/>
        <v>0</v>
      </c>
      <c r="Q219" s="136">
        <v>0</v>
      </c>
      <c r="R219" s="136">
        <f t="shared" si="62"/>
        <v>0</v>
      </c>
      <c r="S219" s="136">
        <v>0</v>
      </c>
      <c r="T219" s="137">
        <f t="shared" si="63"/>
        <v>0</v>
      </c>
      <c r="AR219" s="138" t="s">
        <v>160</v>
      </c>
      <c r="AT219" s="138" t="s">
        <v>156</v>
      </c>
      <c r="AU219" s="138" t="s">
        <v>167</v>
      </c>
      <c r="AY219" s="15" t="s">
        <v>153</v>
      </c>
      <c r="BE219" s="139">
        <f t="shared" si="64"/>
        <v>1362.02</v>
      </c>
      <c r="BF219" s="139">
        <f t="shared" si="65"/>
        <v>0</v>
      </c>
      <c r="BG219" s="139">
        <f t="shared" si="66"/>
        <v>0</v>
      </c>
      <c r="BH219" s="139">
        <f t="shared" si="67"/>
        <v>0</v>
      </c>
      <c r="BI219" s="139">
        <f t="shared" si="68"/>
        <v>0</v>
      </c>
      <c r="BJ219" s="15" t="s">
        <v>79</v>
      </c>
      <c r="BK219" s="139">
        <f t="shared" si="69"/>
        <v>1362.02</v>
      </c>
      <c r="BL219" s="15" t="s">
        <v>161</v>
      </c>
      <c r="BM219" s="138" t="s">
        <v>765</v>
      </c>
    </row>
    <row r="220" spans="2:65" s="1" customFormat="1" ht="16.5" customHeight="1">
      <c r="B220" s="125"/>
      <c r="C220" s="126" t="s">
        <v>385</v>
      </c>
      <c r="D220" s="126" t="s">
        <v>156</v>
      </c>
      <c r="E220" s="127" t="s">
        <v>766</v>
      </c>
      <c r="F220" s="128" t="s">
        <v>767</v>
      </c>
      <c r="G220" s="129" t="s">
        <v>159</v>
      </c>
      <c r="H220" s="130">
        <v>1</v>
      </c>
      <c r="I220" s="131">
        <v>6614.2239074999998</v>
      </c>
      <c r="J220" s="132">
        <f t="shared" si="60"/>
        <v>6614.22</v>
      </c>
      <c r="K220" s="128" t="s">
        <v>3</v>
      </c>
      <c r="L220" s="133"/>
      <c r="M220" s="134" t="s">
        <v>3</v>
      </c>
      <c r="N220" s="135" t="s">
        <v>42</v>
      </c>
      <c r="P220" s="136">
        <f t="shared" si="61"/>
        <v>0</v>
      </c>
      <c r="Q220" s="136">
        <v>0</v>
      </c>
      <c r="R220" s="136">
        <f t="shared" si="62"/>
        <v>0</v>
      </c>
      <c r="S220" s="136">
        <v>0</v>
      </c>
      <c r="T220" s="137">
        <f t="shared" si="63"/>
        <v>0</v>
      </c>
      <c r="AR220" s="138" t="s">
        <v>160</v>
      </c>
      <c r="AT220" s="138" t="s">
        <v>156</v>
      </c>
      <c r="AU220" s="138" t="s">
        <v>167</v>
      </c>
      <c r="AY220" s="15" t="s">
        <v>153</v>
      </c>
      <c r="BE220" s="139">
        <f t="shared" si="64"/>
        <v>6614.22</v>
      </c>
      <c r="BF220" s="139">
        <f t="shared" si="65"/>
        <v>0</v>
      </c>
      <c r="BG220" s="139">
        <f t="shared" si="66"/>
        <v>0</v>
      </c>
      <c r="BH220" s="139">
        <f t="shared" si="67"/>
        <v>0</v>
      </c>
      <c r="BI220" s="139">
        <f t="shared" si="68"/>
        <v>0</v>
      </c>
      <c r="BJ220" s="15" t="s">
        <v>79</v>
      </c>
      <c r="BK220" s="139">
        <f t="shared" si="69"/>
        <v>6614.22</v>
      </c>
      <c r="BL220" s="15" t="s">
        <v>161</v>
      </c>
      <c r="BM220" s="138" t="s">
        <v>768</v>
      </c>
    </row>
    <row r="221" spans="2:65" s="1" customFormat="1" ht="16.5" customHeight="1">
      <c r="B221" s="125"/>
      <c r="C221" s="126" t="s">
        <v>769</v>
      </c>
      <c r="D221" s="126" t="s">
        <v>156</v>
      </c>
      <c r="E221" s="127" t="s">
        <v>770</v>
      </c>
      <c r="F221" s="128" t="s">
        <v>747</v>
      </c>
      <c r="G221" s="129" t="s">
        <v>159</v>
      </c>
      <c r="H221" s="130">
        <v>2</v>
      </c>
      <c r="I221" s="131">
        <v>744.54930000000002</v>
      </c>
      <c r="J221" s="132">
        <f t="shared" si="60"/>
        <v>1489.1</v>
      </c>
      <c r="K221" s="128" t="s">
        <v>3</v>
      </c>
      <c r="L221" s="133"/>
      <c r="M221" s="134" t="s">
        <v>3</v>
      </c>
      <c r="N221" s="135" t="s">
        <v>42</v>
      </c>
      <c r="P221" s="136">
        <f t="shared" si="61"/>
        <v>0</v>
      </c>
      <c r="Q221" s="136">
        <v>0</v>
      </c>
      <c r="R221" s="136">
        <f t="shared" si="62"/>
        <v>0</v>
      </c>
      <c r="S221" s="136">
        <v>0</v>
      </c>
      <c r="T221" s="137">
        <f t="shared" si="63"/>
        <v>0</v>
      </c>
      <c r="AR221" s="138" t="s">
        <v>160</v>
      </c>
      <c r="AT221" s="138" t="s">
        <v>156</v>
      </c>
      <c r="AU221" s="138" t="s">
        <v>167</v>
      </c>
      <c r="AY221" s="15" t="s">
        <v>153</v>
      </c>
      <c r="BE221" s="139">
        <f t="shared" si="64"/>
        <v>1489.1</v>
      </c>
      <c r="BF221" s="139">
        <f t="shared" si="65"/>
        <v>0</v>
      </c>
      <c r="BG221" s="139">
        <f t="shared" si="66"/>
        <v>0</v>
      </c>
      <c r="BH221" s="139">
        <f t="shared" si="67"/>
        <v>0</v>
      </c>
      <c r="BI221" s="139">
        <f t="shared" si="68"/>
        <v>0</v>
      </c>
      <c r="BJ221" s="15" t="s">
        <v>79</v>
      </c>
      <c r="BK221" s="139">
        <f t="shared" si="69"/>
        <v>1489.1</v>
      </c>
      <c r="BL221" s="15" t="s">
        <v>161</v>
      </c>
      <c r="BM221" s="138" t="s">
        <v>771</v>
      </c>
    </row>
    <row r="222" spans="2:65" s="1" customFormat="1" ht="37.9" customHeight="1">
      <c r="B222" s="125"/>
      <c r="C222" s="126" t="s">
        <v>389</v>
      </c>
      <c r="D222" s="126" t="s">
        <v>156</v>
      </c>
      <c r="E222" s="127" t="s">
        <v>772</v>
      </c>
      <c r="F222" s="128" t="s">
        <v>231</v>
      </c>
      <c r="G222" s="129" t="s">
        <v>159</v>
      </c>
      <c r="H222" s="130">
        <v>1</v>
      </c>
      <c r="I222" s="131">
        <v>2145.1484999999998</v>
      </c>
      <c r="J222" s="132">
        <f t="shared" si="60"/>
        <v>2145.15</v>
      </c>
      <c r="K222" s="128" t="s">
        <v>3</v>
      </c>
      <c r="L222" s="133"/>
      <c r="M222" s="134" t="s">
        <v>3</v>
      </c>
      <c r="N222" s="135" t="s">
        <v>42</v>
      </c>
      <c r="P222" s="136">
        <f t="shared" si="61"/>
        <v>0</v>
      </c>
      <c r="Q222" s="136">
        <v>0</v>
      </c>
      <c r="R222" s="136">
        <f t="shared" si="62"/>
        <v>0</v>
      </c>
      <c r="S222" s="136">
        <v>0</v>
      </c>
      <c r="T222" s="137">
        <f t="shared" si="63"/>
        <v>0</v>
      </c>
      <c r="AR222" s="138" t="s">
        <v>160</v>
      </c>
      <c r="AT222" s="138" t="s">
        <v>156</v>
      </c>
      <c r="AU222" s="138" t="s">
        <v>167</v>
      </c>
      <c r="AY222" s="15" t="s">
        <v>153</v>
      </c>
      <c r="BE222" s="139">
        <f t="shared" si="64"/>
        <v>2145.15</v>
      </c>
      <c r="BF222" s="139">
        <f t="shared" si="65"/>
        <v>0</v>
      </c>
      <c r="BG222" s="139">
        <f t="shared" si="66"/>
        <v>0</v>
      </c>
      <c r="BH222" s="139">
        <f t="shared" si="67"/>
        <v>0</v>
      </c>
      <c r="BI222" s="139">
        <f t="shared" si="68"/>
        <v>0</v>
      </c>
      <c r="BJ222" s="15" t="s">
        <v>79</v>
      </c>
      <c r="BK222" s="139">
        <f t="shared" si="69"/>
        <v>2145.15</v>
      </c>
      <c r="BL222" s="15" t="s">
        <v>161</v>
      </c>
      <c r="BM222" s="138" t="s">
        <v>773</v>
      </c>
    </row>
    <row r="223" spans="2:65" s="11" customFormat="1" ht="22.9" customHeight="1">
      <c r="B223" s="113"/>
      <c r="D223" s="114" t="s">
        <v>70</v>
      </c>
      <c r="E223" s="123" t="s">
        <v>774</v>
      </c>
      <c r="F223" s="123" t="s">
        <v>775</v>
      </c>
      <c r="I223" s="116"/>
      <c r="J223" s="124">
        <f>BK223</f>
        <v>12718.9</v>
      </c>
      <c r="L223" s="113"/>
      <c r="M223" s="118"/>
      <c r="P223" s="119">
        <f>P224</f>
        <v>0</v>
      </c>
      <c r="R223" s="119">
        <f>R224</f>
        <v>0</v>
      </c>
      <c r="T223" s="120">
        <f>T224</f>
        <v>0</v>
      </c>
      <c r="AR223" s="114" t="s">
        <v>79</v>
      </c>
      <c r="AT223" s="121" t="s">
        <v>70</v>
      </c>
      <c r="AU223" s="121" t="s">
        <v>79</v>
      </c>
      <c r="AY223" s="114" t="s">
        <v>153</v>
      </c>
      <c r="BK223" s="122">
        <f>BK224</f>
        <v>12718.9</v>
      </c>
    </row>
    <row r="224" spans="2:65" s="1" customFormat="1" ht="16.5" customHeight="1">
      <c r="B224" s="125"/>
      <c r="C224" s="126" t="s">
        <v>776</v>
      </c>
      <c r="D224" s="126" t="s">
        <v>156</v>
      </c>
      <c r="E224" s="127" t="s">
        <v>777</v>
      </c>
      <c r="F224" s="128" t="s">
        <v>778</v>
      </c>
      <c r="G224" s="129" t="s">
        <v>159</v>
      </c>
      <c r="H224" s="130">
        <v>11</v>
      </c>
      <c r="I224" s="131">
        <v>1156.2638999999999</v>
      </c>
      <c r="J224" s="132">
        <f>ROUND(I224*H224,2)</f>
        <v>12718.9</v>
      </c>
      <c r="K224" s="128" t="s">
        <v>3</v>
      </c>
      <c r="L224" s="133"/>
      <c r="M224" s="134" t="s">
        <v>3</v>
      </c>
      <c r="N224" s="135" t="s">
        <v>42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160</v>
      </c>
      <c r="AT224" s="138" t="s">
        <v>156</v>
      </c>
      <c r="AU224" s="138" t="s">
        <v>81</v>
      </c>
      <c r="AY224" s="15" t="s">
        <v>153</v>
      </c>
      <c r="BE224" s="139">
        <f>IF(N224="základní",J224,0)</f>
        <v>12718.9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79</v>
      </c>
      <c r="BK224" s="139">
        <f>ROUND(I224*H224,2)</f>
        <v>12718.9</v>
      </c>
      <c r="BL224" s="15" t="s">
        <v>161</v>
      </c>
      <c r="BM224" s="138" t="s">
        <v>779</v>
      </c>
    </row>
    <row r="225" spans="2:65" s="11" customFormat="1" ht="22.9" customHeight="1">
      <c r="B225" s="113"/>
      <c r="D225" s="114" t="s">
        <v>70</v>
      </c>
      <c r="E225" s="123" t="s">
        <v>780</v>
      </c>
      <c r="F225" s="123" t="s">
        <v>781</v>
      </c>
      <c r="I225" s="116"/>
      <c r="J225" s="124">
        <f>BK225</f>
        <v>57274.5</v>
      </c>
      <c r="L225" s="113"/>
      <c r="M225" s="118"/>
      <c r="P225" s="119">
        <f>P226+P228</f>
        <v>0</v>
      </c>
      <c r="R225" s="119">
        <f>R226+R228</f>
        <v>0</v>
      </c>
      <c r="T225" s="120">
        <f>T226+T228</f>
        <v>0</v>
      </c>
      <c r="AR225" s="114" t="s">
        <v>79</v>
      </c>
      <c r="AT225" s="121" t="s">
        <v>70</v>
      </c>
      <c r="AU225" s="121" t="s">
        <v>79</v>
      </c>
      <c r="AY225" s="114" t="s">
        <v>153</v>
      </c>
      <c r="BK225" s="122">
        <f>BK226+BK228</f>
        <v>57274.5</v>
      </c>
    </row>
    <row r="226" spans="2:65" s="11" customFormat="1" ht="20.85" customHeight="1">
      <c r="B226" s="113"/>
      <c r="D226" s="114" t="s">
        <v>70</v>
      </c>
      <c r="E226" s="123" t="s">
        <v>782</v>
      </c>
      <c r="F226" s="123" t="s">
        <v>783</v>
      </c>
      <c r="I226" s="116"/>
      <c r="J226" s="124">
        <f>BK226</f>
        <v>28271.71</v>
      </c>
      <c r="L226" s="113"/>
      <c r="M226" s="118"/>
      <c r="P226" s="119">
        <f>P227</f>
        <v>0</v>
      </c>
      <c r="R226" s="119">
        <f>R227</f>
        <v>0</v>
      </c>
      <c r="T226" s="120">
        <f>T227</f>
        <v>0</v>
      </c>
      <c r="AR226" s="114" t="s">
        <v>79</v>
      </c>
      <c r="AT226" s="121" t="s">
        <v>70</v>
      </c>
      <c r="AU226" s="121" t="s">
        <v>81</v>
      </c>
      <c r="AY226" s="114" t="s">
        <v>153</v>
      </c>
      <c r="BK226" s="122">
        <f>BK227</f>
        <v>28271.71</v>
      </c>
    </row>
    <row r="227" spans="2:65" s="1" customFormat="1" ht="16.5" customHeight="1">
      <c r="B227" s="125"/>
      <c r="C227" s="126" t="s">
        <v>605</v>
      </c>
      <c r="D227" s="126" t="s">
        <v>156</v>
      </c>
      <c r="E227" s="127" t="s">
        <v>784</v>
      </c>
      <c r="F227" s="128" t="s">
        <v>785</v>
      </c>
      <c r="G227" s="129" t="s">
        <v>159</v>
      </c>
      <c r="H227" s="130">
        <v>2</v>
      </c>
      <c r="I227" s="131">
        <v>14135.855249999999</v>
      </c>
      <c r="J227" s="132">
        <f>ROUND(I227*H227,2)</f>
        <v>28271.71</v>
      </c>
      <c r="K227" s="128" t="s">
        <v>3</v>
      </c>
      <c r="L227" s="133"/>
      <c r="M227" s="134" t="s">
        <v>3</v>
      </c>
      <c r="N227" s="135" t="s">
        <v>42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160</v>
      </c>
      <c r="AT227" s="138" t="s">
        <v>156</v>
      </c>
      <c r="AU227" s="138" t="s">
        <v>167</v>
      </c>
      <c r="AY227" s="15" t="s">
        <v>153</v>
      </c>
      <c r="BE227" s="139">
        <f>IF(N227="základní",J227,0)</f>
        <v>28271.71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5" t="s">
        <v>79</v>
      </c>
      <c r="BK227" s="139">
        <f>ROUND(I227*H227,2)</f>
        <v>28271.71</v>
      </c>
      <c r="BL227" s="15" t="s">
        <v>161</v>
      </c>
      <c r="BM227" s="138" t="s">
        <v>786</v>
      </c>
    </row>
    <row r="228" spans="2:65" s="11" customFormat="1" ht="20.85" customHeight="1">
      <c r="B228" s="113"/>
      <c r="D228" s="114" t="s">
        <v>70</v>
      </c>
      <c r="E228" s="123" t="s">
        <v>787</v>
      </c>
      <c r="F228" s="123" t="s">
        <v>788</v>
      </c>
      <c r="I228" s="116"/>
      <c r="J228" s="124">
        <f>BK228</f>
        <v>29002.79</v>
      </c>
      <c r="L228" s="113"/>
      <c r="M228" s="118"/>
      <c r="P228" s="119">
        <f>SUM(P229:P230)</f>
        <v>0</v>
      </c>
      <c r="R228" s="119">
        <f>SUM(R229:R230)</f>
        <v>0</v>
      </c>
      <c r="T228" s="120">
        <f>SUM(T229:T230)</f>
        <v>0</v>
      </c>
      <c r="AR228" s="114" t="s">
        <v>79</v>
      </c>
      <c r="AT228" s="121" t="s">
        <v>70</v>
      </c>
      <c r="AU228" s="121" t="s">
        <v>81</v>
      </c>
      <c r="AY228" s="114" t="s">
        <v>153</v>
      </c>
      <c r="BK228" s="122">
        <f>SUM(BK229:BK230)</f>
        <v>29002.79</v>
      </c>
    </row>
    <row r="229" spans="2:65" s="1" customFormat="1" ht="16.5" customHeight="1">
      <c r="B229" s="125"/>
      <c r="C229" s="126" t="s">
        <v>789</v>
      </c>
      <c r="D229" s="126" t="s">
        <v>156</v>
      </c>
      <c r="E229" s="127" t="s">
        <v>790</v>
      </c>
      <c r="F229" s="128" t="s">
        <v>791</v>
      </c>
      <c r="G229" s="129" t="s">
        <v>159</v>
      </c>
      <c r="H229" s="130">
        <v>3</v>
      </c>
      <c r="I229" s="131">
        <v>9403.0612499999988</v>
      </c>
      <c r="J229" s="132">
        <f>ROUND(I229*H229,2)</f>
        <v>28209.18</v>
      </c>
      <c r="K229" s="128" t="s">
        <v>3</v>
      </c>
      <c r="L229" s="133"/>
      <c r="M229" s="134" t="s">
        <v>3</v>
      </c>
      <c r="N229" s="135" t="s">
        <v>42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275</v>
      </c>
      <c r="AT229" s="138" t="s">
        <v>156</v>
      </c>
      <c r="AU229" s="138" t="s">
        <v>167</v>
      </c>
      <c r="AY229" s="15" t="s">
        <v>153</v>
      </c>
      <c r="BE229" s="139">
        <f>IF(N229="základní",J229,0)</f>
        <v>28209.18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5" t="s">
        <v>79</v>
      </c>
      <c r="BK229" s="139">
        <f>ROUND(I229*H229,2)</f>
        <v>28209.18</v>
      </c>
      <c r="BL229" s="15" t="s">
        <v>217</v>
      </c>
      <c r="BM229" s="138" t="s">
        <v>792</v>
      </c>
    </row>
    <row r="230" spans="2:65" s="1" customFormat="1" ht="16.5" customHeight="1">
      <c r="B230" s="125"/>
      <c r="C230" s="126" t="s">
        <v>392</v>
      </c>
      <c r="D230" s="126" t="s">
        <v>156</v>
      </c>
      <c r="E230" s="127" t="s">
        <v>793</v>
      </c>
      <c r="F230" s="128" t="s">
        <v>794</v>
      </c>
      <c r="G230" s="129" t="s">
        <v>164</v>
      </c>
      <c r="H230" s="130">
        <v>3</v>
      </c>
      <c r="I230" s="131">
        <v>264.53625</v>
      </c>
      <c r="J230" s="132">
        <f>ROUND(I230*H230,2)</f>
        <v>793.61</v>
      </c>
      <c r="K230" s="128" t="s">
        <v>3</v>
      </c>
      <c r="L230" s="133"/>
      <c r="M230" s="134" t="s">
        <v>3</v>
      </c>
      <c r="N230" s="135" t="s">
        <v>42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275</v>
      </c>
      <c r="AT230" s="138" t="s">
        <v>156</v>
      </c>
      <c r="AU230" s="138" t="s">
        <v>167</v>
      </c>
      <c r="AY230" s="15" t="s">
        <v>153</v>
      </c>
      <c r="BE230" s="139">
        <f>IF(N230="základní",J230,0)</f>
        <v>793.61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79</v>
      </c>
      <c r="BK230" s="139">
        <f>ROUND(I230*H230,2)</f>
        <v>793.61</v>
      </c>
      <c r="BL230" s="15" t="s">
        <v>217</v>
      </c>
      <c r="BM230" s="138" t="s">
        <v>795</v>
      </c>
    </row>
    <row r="231" spans="2:65" s="11" customFormat="1" ht="22.9" customHeight="1">
      <c r="B231" s="113"/>
      <c r="D231" s="114" t="s">
        <v>70</v>
      </c>
      <c r="E231" s="123" t="s">
        <v>303</v>
      </c>
      <c r="F231" s="123" t="s">
        <v>304</v>
      </c>
      <c r="I231" s="116"/>
      <c r="J231" s="124">
        <f>BK231</f>
        <v>116845.95</v>
      </c>
      <c r="L231" s="113"/>
      <c r="M231" s="118"/>
      <c r="P231" s="119">
        <f>SUM(P232:P258)</f>
        <v>0</v>
      </c>
      <c r="R231" s="119">
        <f>SUM(R232:R258)</f>
        <v>0</v>
      </c>
      <c r="T231" s="120">
        <f>SUM(T232:T258)</f>
        <v>0</v>
      </c>
      <c r="AR231" s="114" t="s">
        <v>79</v>
      </c>
      <c r="AT231" s="121" t="s">
        <v>70</v>
      </c>
      <c r="AU231" s="121" t="s">
        <v>79</v>
      </c>
      <c r="AY231" s="114" t="s">
        <v>153</v>
      </c>
      <c r="BK231" s="122">
        <f>SUM(BK232:BK258)</f>
        <v>116845.95</v>
      </c>
    </row>
    <row r="232" spans="2:65" s="1" customFormat="1" ht="16.5" customHeight="1">
      <c r="B232" s="125"/>
      <c r="C232" s="126" t="s">
        <v>796</v>
      </c>
      <c r="D232" s="126" t="s">
        <v>156</v>
      </c>
      <c r="E232" s="127" t="s">
        <v>797</v>
      </c>
      <c r="F232" s="128" t="s">
        <v>798</v>
      </c>
      <c r="G232" s="129" t="s">
        <v>360</v>
      </c>
      <c r="H232" s="130">
        <v>100</v>
      </c>
      <c r="I232" s="131">
        <v>62.661422999999999</v>
      </c>
      <c r="J232" s="132">
        <f>ROUND(I232*H232,2)</f>
        <v>6266.14</v>
      </c>
      <c r="K232" s="128" t="s">
        <v>3</v>
      </c>
      <c r="L232" s="133"/>
      <c r="M232" s="134" t="s">
        <v>3</v>
      </c>
      <c r="N232" s="135" t="s">
        <v>42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160</v>
      </c>
      <c r="AT232" s="138" t="s">
        <v>156</v>
      </c>
      <c r="AU232" s="138" t="s">
        <v>81</v>
      </c>
      <c r="AY232" s="15" t="s">
        <v>153</v>
      </c>
      <c r="BE232" s="139">
        <f>IF(N232="základní",J232,0)</f>
        <v>6266.14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79</v>
      </c>
      <c r="BK232" s="139">
        <f>ROUND(I232*H232,2)</f>
        <v>6266.14</v>
      </c>
      <c r="BL232" s="15" t="s">
        <v>161</v>
      </c>
      <c r="BM232" s="138" t="s">
        <v>799</v>
      </c>
    </row>
    <row r="233" spans="2:65" s="12" customFormat="1">
      <c r="B233" s="154"/>
      <c r="D233" s="155" t="s">
        <v>800</v>
      </c>
      <c r="E233" s="156" t="s">
        <v>3</v>
      </c>
      <c r="F233" s="157" t="s">
        <v>801</v>
      </c>
      <c r="H233" s="158">
        <v>100</v>
      </c>
      <c r="I233" s="159"/>
      <c r="L233" s="154"/>
      <c r="M233" s="160"/>
      <c r="T233" s="161"/>
      <c r="AT233" s="156" t="s">
        <v>800</v>
      </c>
      <c r="AU233" s="156" t="s">
        <v>81</v>
      </c>
      <c r="AV233" s="12" t="s">
        <v>81</v>
      </c>
      <c r="AW233" s="12" t="s">
        <v>30</v>
      </c>
      <c r="AX233" s="12" t="s">
        <v>79</v>
      </c>
      <c r="AY233" s="156" t="s">
        <v>153</v>
      </c>
    </row>
    <row r="234" spans="2:65" s="1" customFormat="1" ht="16.5" customHeight="1">
      <c r="B234" s="125"/>
      <c r="C234" s="126" t="s">
        <v>396</v>
      </c>
      <c r="D234" s="126" t="s">
        <v>156</v>
      </c>
      <c r="E234" s="127" t="s">
        <v>802</v>
      </c>
      <c r="F234" s="128" t="s">
        <v>803</v>
      </c>
      <c r="G234" s="129" t="s">
        <v>360</v>
      </c>
      <c r="H234" s="130">
        <v>80</v>
      </c>
      <c r="I234" s="131">
        <v>239.89109099999999</v>
      </c>
      <c r="J234" s="132">
        <f>ROUND(I234*H234,2)</f>
        <v>19191.29</v>
      </c>
      <c r="K234" s="128" t="s">
        <v>3</v>
      </c>
      <c r="L234" s="133"/>
      <c r="M234" s="134" t="s">
        <v>3</v>
      </c>
      <c r="N234" s="135" t="s">
        <v>42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160</v>
      </c>
      <c r="AT234" s="138" t="s">
        <v>156</v>
      </c>
      <c r="AU234" s="138" t="s">
        <v>81</v>
      </c>
      <c r="AY234" s="15" t="s">
        <v>153</v>
      </c>
      <c r="BE234" s="139">
        <f>IF(N234="základní",J234,0)</f>
        <v>19191.29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5" t="s">
        <v>79</v>
      </c>
      <c r="BK234" s="139">
        <f>ROUND(I234*H234,2)</f>
        <v>19191.29</v>
      </c>
      <c r="BL234" s="15" t="s">
        <v>161</v>
      </c>
      <c r="BM234" s="138" t="s">
        <v>804</v>
      </c>
    </row>
    <row r="235" spans="2:65" s="12" customFormat="1">
      <c r="B235" s="154"/>
      <c r="D235" s="155" t="s">
        <v>800</v>
      </c>
      <c r="E235" s="156" t="s">
        <v>3</v>
      </c>
      <c r="F235" s="157" t="s">
        <v>805</v>
      </c>
      <c r="H235" s="158">
        <v>80</v>
      </c>
      <c r="I235" s="159"/>
      <c r="L235" s="154"/>
      <c r="M235" s="160"/>
      <c r="T235" s="161"/>
      <c r="AT235" s="156" t="s">
        <v>800</v>
      </c>
      <c r="AU235" s="156" t="s">
        <v>81</v>
      </c>
      <c r="AV235" s="12" t="s">
        <v>81</v>
      </c>
      <c r="AW235" s="12" t="s">
        <v>30</v>
      </c>
      <c r="AX235" s="12" t="s">
        <v>79</v>
      </c>
      <c r="AY235" s="156" t="s">
        <v>153</v>
      </c>
    </row>
    <row r="236" spans="2:65" s="1" customFormat="1" ht="16.5" customHeight="1">
      <c r="B236" s="125"/>
      <c r="C236" s="126" t="s">
        <v>806</v>
      </c>
      <c r="D236" s="126" t="s">
        <v>156</v>
      </c>
      <c r="E236" s="127" t="s">
        <v>807</v>
      </c>
      <c r="F236" s="128" t="s">
        <v>808</v>
      </c>
      <c r="G236" s="129" t="s">
        <v>360</v>
      </c>
      <c r="H236" s="130">
        <v>80</v>
      </c>
      <c r="I236" s="131">
        <v>50.204170499999996</v>
      </c>
      <c r="J236" s="132">
        <f>ROUND(I236*H236,2)</f>
        <v>4016.33</v>
      </c>
      <c r="K236" s="128" t="s">
        <v>3</v>
      </c>
      <c r="L236" s="133"/>
      <c r="M236" s="134" t="s">
        <v>3</v>
      </c>
      <c r="N236" s="135" t="s">
        <v>42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160</v>
      </c>
      <c r="AT236" s="138" t="s">
        <v>156</v>
      </c>
      <c r="AU236" s="138" t="s">
        <v>81</v>
      </c>
      <c r="AY236" s="15" t="s">
        <v>153</v>
      </c>
      <c r="BE236" s="139">
        <f>IF(N236="základní",J236,0)</f>
        <v>4016.33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5" t="s">
        <v>79</v>
      </c>
      <c r="BK236" s="139">
        <f>ROUND(I236*H236,2)</f>
        <v>4016.33</v>
      </c>
      <c r="BL236" s="15" t="s">
        <v>161</v>
      </c>
      <c r="BM236" s="138" t="s">
        <v>809</v>
      </c>
    </row>
    <row r="237" spans="2:65" s="12" customFormat="1">
      <c r="B237" s="154"/>
      <c r="D237" s="155" t="s">
        <v>800</v>
      </c>
      <c r="E237" s="156" t="s">
        <v>3</v>
      </c>
      <c r="F237" s="157" t="s">
        <v>810</v>
      </c>
      <c r="H237" s="158">
        <v>80</v>
      </c>
      <c r="I237" s="159"/>
      <c r="L237" s="154"/>
      <c r="M237" s="160"/>
      <c r="T237" s="161"/>
      <c r="AT237" s="156" t="s">
        <v>800</v>
      </c>
      <c r="AU237" s="156" t="s">
        <v>81</v>
      </c>
      <c r="AV237" s="12" t="s">
        <v>81</v>
      </c>
      <c r="AW237" s="12" t="s">
        <v>30</v>
      </c>
      <c r="AX237" s="12" t="s">
        <v>79</v>
      </c>
      <c r="AY237" s="156" t="s">
        <v>153</v>
      </c>
    </row>
    <row r="238" spans="2:65" s="1" customFormat="1" ht="16.5" customHeight="1">
      <c r="B238" s="125"/>
      <c r="C238" s="126" t="s">
        <v>615</v>
      </c>
      <c r="D238" s="126" t="s">
        <v>156</v>
      </c>
      <c r="E238" s="127" t="s">
        <v>811</v>
      </c>
      <c r="F238" s="128" t="s">
        <v>812</v>
      </c>
      <c r="G238" s="129" t="s">
        <v>360</v>
      </c>
      <c r="H238" s="130">
        <v>240</v>
      </c>
      <c r="I238" s="131">
        <v>43.691769000000001</v>
      </c>
      <c r="J238" s="132">
        <f>ROUND(I238*H238,2)</f>
        <v>10486.02</v>
      </c>
      <c r="K238" s="128" t="s">
        <v>3</v>
      </c>
      <c r="L238" s="133"/>
      <c r="M238" s="134" t="s">
        <v>3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160</v>
      </c>
      <c r="AT238" s="138" t="s">
        <v>156</v>
      </c>
      <c r="AU238" s="138" t="s">
        <v>81</v>
      </c>
      <c r="AY238" s="15" t="s">
        <v>153</v>
      </c>
      <c r="BE238" s="139">
        <f>IF(N238="základní",J238,0)</f>
        <v>10486.02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79</v>
      </c>
      <c r="BK238" s="139">
        <f>ROUND(I238*H238,2)</f>
        <v>10486.02</v>
      </c>
      <c r="BL238" s="15" t="s">
        <v>161</v>
      </c>
      <c r="BM238" s="138" t="s">
        <v>813</v>
      </c>
    </row>
    <row r="239" spans="2:65" s="12" customFormat="1">
      <c r="B239" s="154"/>
      <c r="D239" s="155" t="s">
        <v>800</v>
      </c>
      <c r="E239" s="156" t="s">
        <v>3</v>
      </c>
      <c r="F239" s="157" t="s">
        <v>814</v>
      </c>
      <c r="H239" s="158">
        <v>240</v>
      </c>
      <c r="I239" s="159"/>
      <c r="L239" s="154"/>
      <c r="M239" s="160"/>
      <c r="T239" s="161"/>
      <c r="AT239" s="156" t="s">
        <v>800</v>
      </c>
      <c r="AU239" s="156" t="s">
        <v>81</v>
      </c>
      <c r="AV239" s="12" t="s">
        <v>81</v>
      </c>
      <c r="AW239" s="12" t="s">
        <v>30</v>
      </c>
      <c r="AX239" s="12" t="s">
        <v>79</v>
      </c>
      <c r="AY239" s="156" t="s">
        <v>153</v>
      </c>
    </row>
    <row r="240" spans="2:65" s="1" customFormat="1" ht="16.5" customHeight="1">
      <c r="B240" s="125"/>
      <c r="C240" s="126" t="s">
        <v>815</v>
      </c>
      <c r="D240" s="126" t="s">
        <v>156</v>
      </c>
      <c r="E240" s="127" t="s">
        <v>816</v>
      </c>
      <c r="F240" s="128" t="s">
        <v>817</v>
      </c>
      <c r="G240" s="129" t="s">
        <v>360</v>
      </c>
      <c r="H240" s="130">
        <v>180</v>
      </c>
      <c r="I240" s="131">
        <v>17.796074999999998</v>
      </c>
      <c r="J240" s="132">
        <f>ROUND(I240*H240,2)</f>
        <v>3203.29</v>
      </c>
      <c r="K240" s="128" t="s">
        <v>3</v>
      </c>
      <c r="L240" s="133"/>
      <c r="M240" s="134" t="s">
        <v>3</v>
      </c>
      <c r="N240" s="135" t="s">
        <v>42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160</v>
      </c>
      <c r="AT240" s="138" t="s">
        <v>156</v>
      </c>
      <c r="AU240" s="138" t="s">
        <v>81</v>
      </c>
      <c r="AY240" s="15" t="s">
        <v>153</v>
      </c>
      <c r="BE240" s="139">
        <f>IF(N240="základní",J240,0)</f>
        <v>3203.29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5" t="s">
        <v>79</v>
      </c>
      <c r="BK240" s="139">
        <f>ROUND(I240*H240,2)</f>
        <v>3203.29</v>
      </c>
      <c r="BL240" s="15" t="s">
        <v>161</v>
      </c>
      <c r="BM240" s="138" t="s">
        <v>818</v>
      </c>
    </row>
    <row r="241" spans="2:65" s="12" customFormat="1">
      <c r="B241" s="154"/>
      <c r="D241" s="155" t="s">
        <v>800</v>
      </c>
      <c r="E241" s="156" t="s">
        <v>3</v>
      </c>
      <c r="F241" s="157" t="s">
        <v>819</v>
      </c>
      <c r="H241" s="158">
        <v>180</v>
      </c>
      <c r="I241" s="159"/>
      <c r="L241" s="154"/>
      <c r="M241" s="160"/>
      <c r="T241" s="161"/>
      <c r="AT241" s="156" t="s">
        <v>800</v>
      </c>
      <c r="AU241" s="156" t="s">
        <v>81</v>
      </c>
      <c r="AV241" s="12" t="s">
        <v>81</v>
      </c>
      <c r="AW241" s="12" t="s">
        <v>30</v>
      </c>
      <c r="AX241" s="12" t="s">
        <v>79</v>
      </c>
      <c r="AY241" s="156" t="s">
        <v>153</v>
      </c>
    </row>
    <row r="242" spans="2:65" s="1" customFormat="1" ht="16.5" customHeight="1">
      <c r="B242" s="125"/>
      <c r="C242" s="126" t="s">
        <v>619</v>
      </c>
      <c r="D242" s="126" t="s">
        <v>156</v>
      </c>
      <c r="E242" s="127" t="s">
        <v>820</v>
      </c>
      <c r="F242" s="128" t="s">
        <v>821</v>
      </c>
      <c r="G242" s="129" t="s">
        <v>360</v>
      </c>
      <c r="H242" s="130">
        <v>160</v>
      </c>
      <c r="I242" s="131">
        <v>45.721483499999998</v>
      </c>
      <c r="J242" s="132">
        <f>ROUND(I242*H242,2)</f>
        <v>7315.44</v>
      </c>
      <c r="K242" s="128" t="s">
        <v>3</v>
      </c>
      <c r="L242" s="133"/>
      <c r="M242" s="134" t="s">
        <v>3</v>
      </c>
      <c r="N242" s="135" t="s">
        <v>42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160</v>
      </c>
      <c r="AT242" s="138" t="s">
        <v>156</v>
      </c>
      <c r="AU242" s="138" t="s">
        <v>81</v>
      </c>
      <c r="AY242" s="15" t="s">
        <v>153</v>
      </c>
      <c r="BE242" s="139">
        <f>IF(N242="základní",J242,0)</f>
        <v>7315.44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79</v>
      </c>
      <c r="BK242" s="139">
        <f>ROUND(I242*H242,2)</f>
        <v>7315.44</v>
      </c>
      <c r="BL242" s="15" t="s">
        <v>161</v>
      </c>
      <c r="BM242" s="138" t="s">
        <v>822</v>
      </c>
    </row>
    <row r="243" spans="2:65" s="12" customFormat="1">
      <c r="B243" s="154"/>
      <c r="D243" s="155" t="s">
        <v>800</v>
      </c>
      <c r="E243" s="156" t="s">
        <v>3</v>
      </c>
      <c r="F243" s="157" t="s">
        <v>823</v>
      </c>
      <c r="H243" s="158">
        <v>160</v>
      </c>
      <c r="I243" s="159"/>
      <c r="L243" s="154"/>
      <c r="M243" s="160"/>
      <c r="T243" s="161"/>
      <c r="AT243" s="156" t="s">
        <v>800</v>
      </c>
      <c r="AU243" s="156" t="s">
        <v>81</v>
      </c>
      <c r="AV243" s="12" t="s">
        <v>81</v>
      </c>
      <c r="AW243" s="12" t="s">
        <v>30</v>
      </c>
      <c r="AX243" s="12" t="s">
        <v>79</v>
      </c>
      <c r="AY243" s="156" t="s">
        <v>153</v>
      </c>
    </row>
    <row r="244" spans="2:65" s="1" customFormat="1" ht="16.5" customHeight="1">
      <c r="B244" s="125"/>
      <c r="C244" s="126" t="s">
        <v>824</v>
      </c>
      <c r="D244" s="126" t="s">
        <v>156</v>
      </c>
      <c r="E244" s="127" t="s">
        <v>825</v>
      </c>
      <c r="F244" s="128" t="s">
        <v>826</v>
      </c>
      <c r="G244" s="129" t="s">
        <v>360</v>
      </c>
      <c r="H244" s="130">
        <v>170</v>
      </c>
      <c r="I244" s="131">
        <v>24.289237499999999</v>
      </c>
      <c r="J244" s="132">
        <f>ROUND(I244*H244,2)</f>
        <v>4129.17</v>
      </c>
      <c r="K244" s="128" t="s">
        <v>3</v>
      </c>
      <c r="L244" s="133"/>
      <c r="M244" s="134" t="s">
        <v>3</v>
      </c>
      <c r="N244" s="135" t="s">
        <v>42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160</v>
      </c>
      <c r="AT244" s="138" t="s">
        <v>156</v>
      </c>
      <c r="AU244" s="138" t="s">
        <v>81</v>
      </c>
      <c r="AY244" s="15" t="s">
        <v>153</v>
      </c>
      <c r="BE244" s="139">
        <f>IF(N244="základní",J244,0)</f>
        <v>4129.17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5" t="s">
        <v>79</v>
      </c>
      <c r="BK244" s="139">
        <f>ROUND(I244*H244,2)</f>
        <v>4129.17</v>
      </c>
      <c r="BL244" s="15" t="s">
        <v>161</v>
      </c>
      <c r="BM244" s="138" t="s">
        <v>827</v>
      </c>
    </row>
    <row r="245" spans="2:65" s="12" customFormat="1">
      <c r="B245" s="154"/>
      <c r="D245" s="155" t="s">
        <v>800</v>
      </c>
      <c r="E245" s="156" t="s">
        <v>3</v>
      </c>
      <c r="F245" s="157" t="s">
        <v>828</v>
      </c>
      <c r="H245" s="158">
        <v>170</v>
      </c>
      <c r="I245" s="159"/>
      <c r="L245" s="154"/>
      <c r="M245" s="160"/>
      <c r="T245" s="161"/>
      <c r="AT245" s="156" t="s">
        <v>800</v>
      </c>
      <c r="AU245" s="156" t="s">
        <v>81</v>
      </c>
      <c r="AV245" s="12" t="s">
        <v>81</v>
      </c>
      <c r="AW245" s="12" t="s">
        <v>30</v>
      </c>
      <c r="AX245" s="12" t="s">
        <v>79</v>
      </c>
      <c r="AY245" s="156" t="s">
        <v>153</v>
      </c>
    </row>
    <row r="246" spans="2:65" s="1" customFormat="1" ht="16.5" customHeight="1">
      <c r="B246" s="125"/>
      <c r="C246" s="126" t="s">
        <v>623</v>
      </c>
      <c r="D246" s="126" t="s">
        <v>156</v>
      </c>
      <c r="E246" s="127" t="s">
        <v>829</v>
      </c>
      <c r="F246" s="128" t="s">
        <v>830</v>
      </c>
      <c r="G246" s="129" t="s">
        <v>360</v>
      </c>
      <c r="H246" s="130">
        <v>440</v>
      </c>
      <c r="I246" s="131">
        <v>56.562659999999994</v>
      </c>
      <c r="J246" s="132">
        <f>ROUND(I246*H246,2)</f>
        <v>24887.57</v>
      </c>
      <c r="K246" s="128" t="s">
        <v>3</v>
      </c>
      <c r="L246" s="133"/>
      <c r="M246" s="134" t="s">
        <v>3</v>
      </c>
      <c r="N246" s="135" t="s">
        <v>42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160</v>
      </c>
      <c r="AT246" s="138" t="s">
        <v>156</v>
      </c>
      <c r="AU246" s="138" t="s">
        <v>81</v>
      </c>
      <c r="AY246" s="15" t="s">
        <v>153</v>
      </c>
      <c r="BE246" s="139">
        <f>IF(N246="základní",J246,0)</f>
        <v>24887.57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5" t="s">
        <v>79</v>
      </c>
      <c r="BK246" s="139">
        <f>ROUND(I246*H246,2)</f>
        <v>24887.57</v>
      </c>
      <c r="BL246" s="15" t="s">
        <v>161</v>
      </c>
      <c r="BM246" s="138" t="s">
        <v>831</v>
      </c>
    </row>
    <row r="247" spans="2:65" s="12" customFormat="1">
      <c r="B247" s="154"/>
      <c r="D247" s="155" t="s">
        <v>800</v>
      </c>
      <c r="E247" s="156" t="s">
        <v>3</v>
      </c>
      <c r="F247" s="157" t="s">
        <v>832</v>
      </c>
      <c r="H247" s="158">
        <v>440</v>
      </c>
      <c r="I247" s="159"/>
      <c r="L247" s="154"/>
      <c r="M247" s="160"/>
      <c r="T247" s="161"/>
      <c r="AT247" s="156" t="s">
        <v>800</v>
      </c>
      <c r="AU247" s="156" t="s">
        <v>81</v>
      </c>
      <c r="AV247" s="12" t="s">
        <v>81</v>
      </c>
      <c r="AW247" s="12" t="s">
        <v>30</v>
      </c>
      <c r="AX247" s="12" t="s">
        <v>79</v>
      </c>
      <c r="AY247" s="156" t="s">
        <v>153</v>
      </c>
    </row>
    <row r="248" spans="2:65" s="1" customFormat="1" ht="16.5" customHeight="1">
      <c r="B248" s="125"/>
      <c r="C248" s="126" t="s">
        <v>833</v>
      </c>
      <c r="D248" s="126" t="s">
        <v>156</v>
      </c>
      <c r="E248" s="127" t="s">
        <v>834</v>
      </c>
      <c r="F248" s="128" t="s">
        <v>835</v>
      </c>
      <c r="G248" s="129" t="s">
        <v>360</v>
      </c>
      <c r="H248" s="130">
        <v>110</v>
      </c>
      <c r="I248" s="131">
        <v>16.353149999999999</v>
      </c>
      <c r="J248" s="132">
        <f>ROUND(I248*H248,2)</f>
        <v>1798.85</v>
      </c>
      <c r="K248" s="128" t="s">
        <v>3</v>
      </c>
      <c r="L248" s="133"/>
      <c r="M248" s="134" t="s">
        <v>3</v>
      </c>
      <c r="N248" s="135" t="s">
        <v>42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160</v>
      </c>
      <c r="AT248" s="138" t="s">
        <v>156</v>
      </c>
      <c r="AU248" s="138" t="s">
        <v>81</v>
      </c>
      <c r="AY248" s="15" t="s">
        <v>153</v>
      </c>
      <c r="BE248" s="139">
        <f>IF(N248="základní",J248,0)</f>
        <v>1798.85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5" t="s">
        <v>79</v>
      </c>
      <c r="BK248" s="139">
        <f>ROUND(I248*H248,2)</f>
        <v>1798.85</v>
      </c>
      <c r="BL248" s="15" t="s">
        <v>161</v>
      </c>
      <c r="BM248" s="138" t="s">
        <v>836</v>
      </c>
    </row>
    <row r="249" spans="2:65" s="12" customFormat="1">
      <c r="B249" s="154"/>
      <c r="D249" s="155" t="s">
        <v>800</v>
      </c>
      <c r="E249" s="156" t="s">
        <v>3</v>
      </c>
      <c r="F249" s="157" t="s">
        <v>837</v>
      </c>
      <c r="H249" s="158">
        <v>110</v>
      </c>
      <c r="I249" s="159"/>
      <c r="L249" s="154"/>
      <c r="M249" s="160"/>
      <c r="T249" s="161"/>
      <c r="AT249" s="156" t="s">
        <v>800</v>
      </c>
      <c r="AU249" s="156" t="s">
        <v>81</v>
      </c>
      <c r="AV249" s="12" t="s">
        <v>81</v>
      </c>
      <c r="AW249" s="12" t="s">
        <v>30</v>
      </c>
      <c r="AX249" s="12" t="s">
        <v>79</v>
      </c>
      <c r="AY249" s="156" t="s">
        <v>153</v>
      </c>
    </row>
    <row r="250" spans="2:65" s="1" customFormat="1" ht="16.5" customHeight="1">
      <c r="B250" s="125"/>
      <c r="C250" s="126" t="s">
        <v>627</v>
      </c>
      <c r="D250" s="126" t="s">
        <v>156</v>
      </c>
      <c r="E250" s="127" t="s">
        <v>838</v>
      </c>
      <c r="F250" s="128" t="s">
        <v>839</v>
      </c>
      <c r="G250" s="129" t="s">
        <v>360</v>
      </c>
      <c r="H250" s="130">
        <v>230</v>
      </c>
      <c r="I250" s="131">
        <v>38.314468499999997</v>
      </c>
      <c r="J250" s="132">
        <f>ROUND(I250*H250,2)</f>
        <v>8812.33</v>
      </c>
      <c r="K250" s="128" t="s">
        <v>3</v>
      </c>
      <c r="L250" s="133"/>
      <c r="M250" s="134" t="s">
        <v>3</v>
      </c>
      <c r="N250" s="135" t="s">
        <v>42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160</v>
      </c>
      <c r="AT250" s="138" t="s">
        <v>156</v>
      </c>
      <c r="AU250" s="138" t="s">
        <v>81</v>
      </c>
      <c r="AY250" s="15" t="s">
        <v>153</v>
      </c>
      <c r="BE250" s="139">
        <f>IF(N250="základní",J250,0)</f>
        <v>8812.33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5" t="s">
        <v>79</v>
      </c>
      <c r="BK250" s="139">
        <f>ROUND(I250*H250,2)</f>
        <v>8812.33</v>
      </c>
      <c r="BL250" s="15" t="s">
        <v>161</v>
      </c>
      <c r="BM250" s="138" t="s">
        <v>840</v>
      </c>
    </row>
    <row r="251" spans="2:65" s="12" customFormat="1">
      <c r="B251" s="154"/>
      <c r="D251" s="155" t="s">
        <v>800</v>
      </c>
      <c r="E251" s="156" t="s">
        <v>3</v>
      </c>
      <c r="F251" s="157" t="s">
        <v>841</v>
      </c>
      <c r="H251" s="158">
        <v>230</v>
      </c>
      <c r="I251" s="159"/>
      <c r="L251" s="154"/>
      <c r="M251" s="160"/>
      <c r="T251" s="161"/>
      <c r="AT251" s="156" t="s">
        <v>800</v>
      </c>
      <c r="AU251" s="156" t="s">
        <v>81</v>
      </c>
      <c r="AV251" s="12" t="s">
        <v>81</v>
      </c>
      <c r="AW251" s="12" t="s">
        <v>30</v>
      </c>
      <c r="AX251" s="12" t="s">
        <v>79</v>
      </c>
      <c r="AY251" s="156" t="s">
        <v>153</v>
      </c>
    </row>
    <row r="252" spans="2:65" s="1" customFormat="1" ht="16.5" customHeight="1">
      <c r="B252" s="125"/>
      <c r="C252" s="126" t="s">
        <v>842</v>
      </c>
      <c r="D252" s="126" t="s">
        <v>156</v>
      </c>
      <c r="E252" s="127" t="s">
        <v>843</v>
      </c>
      <c r="F252" s="128" t="s">
        <v>844</v>
      </c>
      <c r="G252" s="129" t="s">
        <v>360</v>
      </c>
      <c r="H252" s="130">
        <v>110</v>
      </c>
      <c r="I252" s="131">
        <v>93.540017999999989</v>
      </c>
      <c r="J252" s="132">
        <f>ROUND(I252*H252,2)</f>
        <v>10289.4</v>
      </c>
      <c r="K252" s="128" t="s">
        <v>3</v>
      </c>
      <c r="L252" s="133"/>
      <c r="M252" s="134" t="s">
        <v>3</v>
      </c>
      <c r="N252" s="135" t="s">
        <v>42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160</v>
      </c>
      <c r="AT252" s="138" t="s">
        <v>156</v>
      </c>
      <c r="AU252" s="138" t="s">
        <v>81</v>
      </c>
      <c r="AY252" s="15" t="s">
        <v>153</v>
      </c>
      <c r="BE252" s="139">
        <f>IF(N252="základní",J252,0)</f>
        <v>10289.4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5" t="s">
        <v>79</v>
      </c>
      <c r="BK252" s="139">
        <f>ROUND(I252*H252,2)</f>
        <v>10289.4</v>
      </c>
      <c r="BL252" s="15" t="s">
        <v>161</v>
      </c>
      <c r="BM252" s="138" t="s">
        <v>845</v>
      </c>
    </row>
    <row r="253" spans="2:65" s="12" customFormat="1">
      <c r="B253" s="154"/>
      <c r="D253" s="155" t="s">
        <v>800</v>
      </c>
      <c r="E253" s="156" t="s">
        <v>3</v>
      </c>
      <c r="F253" s="157" t="s">
        <v>837</v>
      </c>
      <c r="H253" s="158">
        <v>110</v>
      </c>
      <c r="I253" s="159"/>
      <c r="L253" s="154"/>
      <c r="M253" s="160"/>
      <c r="T253" s="161"/>
      <c r="AT253" s="156" t="s">
        <v>800</v>
      </c>
      <c r="AU253" s="156" t="s">
        <v>81</v>
      </c>
      <c r="AV253" s="12" t="s">
        <v>81</v>
      </c>
      <c r="AW253" s="12" t="s">
        <v>30</v>
      </c>
      <c r="AX253" s="12" t="s">
        <v>79</v>
      </c>
      <c r="AY253" s="156" t="s">
        <v>153</v>
      </c>
    </row>
    <row r="254" spans="2:65" s="1" customFormat="1" ht="16.5" customHeight="1">
      <c r="B254" s="125"/>
      <c r="C254" s="126" t="s">
        <v>631</v>
      </c>
      <c r="D254" s="126" t="s">
        <v>156</v>
      </c>
      <c r="E254" s="127" t="s">
        <v>846</v>
      </c>
      <c r="F254" s="128" t="s">
        <v>847</v>
      </c>
      <c r="G254" s="129" t="s">
        <v>360</v>
      </c>
      <c r="H254" s="130">
        <v>80</v>
      </c>
      <c r="I254" s="131">
        <v>33.918357</v>
      </c>
      <c r="J254" s="132">
        <f>ROUND(I254*H254,2)</f>
        <v>2713.47</v>
      </c>
      <c r="K254" s="128" t="s">
        <v>3</v>
      </c>
      <c r="L254" s="133"/>
      <c r="M254" s="134" t="s">
        <v>3</v>
      </c>
      <c r="N254" s="135" t="s">
        <v>42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160</v>
      </c>
      <c r="AT254" s="138" t="s">
        <v>156</v>
      </c>
      <c r="AU254" s="138" t="s">
        <v>81</v>
      </c>
      <c r="AY254" s="15" t="s">
        <v>153</v>
      </c>
      <c r="BE254" s="139">
        <f>IF(N254="základní",J254,0)</f>
        <v>2713.47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5" t="s">
        <v>79</v>
      </c>
      <c r="BK254" s="139">
        <f>ROUND(I254*H254,2)</f>
        <v>2713.47</v>
      </c>
      <c r="BL254" s="15" t="s">
        <v>161</v>
      </c>
      <c r="BM254" s="138" t="s">
        <v>848</v>
      </c>
    </row>
    <row r="255" spans="2:65" s="12" customFormat="1">
      <c r="B255" s="154"/>
      <c r="D255" s="155" t="s">
        <v>800</v>
      </c>
      <c r="E255" s="156" t="s">
        <v>3</v>
      </c>
      <c r="F255" s="157" t="s">
        <v>639</v>
      </c>
      <c r="H255" s="158">
        <v>80</v>
      </c>
      <c r="I255" s="159"/>
      <c r="L255" s="154"/>
      <c r="M255" s="160"/>
      <c r="T255" s="161"/>
      <c r="AT255" s="156" t="s">
        <v>800</v>
      </c>
      <c r="AU255" s="156" t="s">
        <v>81</v>
      </c>
      <c r="AV255" s="12" t="s">
        <v>81</v>
      </c>
      <c r="AW255" s="12" t="s">
        <v>30</v>
      </c>
      <c r="AX255" s="12" t="s">
        <v>79</v>
      </c>
      <c r="AY255" s="156" t="s">
        <v>153</v>
      </c>
    </row>
    <row r="256" spans="2:65" s="1" customFormat="1" ht="16.5" customHeight="1">
      <c r="B256" s="125"/>
      <c r="C256" s="126" t="s">
        <v>849</v>
      </c>
      <c r="D256" s="126" t="s">
        <v>156</v>
      </c>
      <c r="E256" s="127" t="s">
        <v>850</v>
      </c>
      <c r="F256" s="128" t="s">
        <v>851</v>
      </c>
      <c r="G256" s="129" t="s">
        <v>360</v>
      </c>
      <c r="H256" s="130">
        <v>150</v>
      </c>
      <c r="I256" s="131">
        <v>32.465812499999998</v>
      </c>
      <c r="J256" s="132">
        <f>ROUND(I256*H256,2)</f>
        <v>4869.87</v>
      </c>
      <c r="K256" s="128" t="s">
        <v>3</v>
      </c>
      <c r="L256" s="133"/>
      <c r="M256" s="134" t="s">
        <v>3</v>
      </c>
      <c r="N256" s="135" t="s">
        <v>42</v>
      </c>
      <c r="P256" s="136">
        <f>O256*H256</f>
        <v>0</v>
      </c>
      <c r="Q256" s="136">
        <v>0</v>
      </c>
      <c r="R256" s="136">
        <f>Q256*H256</f>
        <v>0</v>
      </c>
      <c r="S256" s="136">
        <v>0</v>
      </c>
      <c r="T256" s="137">
        <f>S256*H256</f>
        <v>0</v>
      </c>
      <c r="AR256" s="138" t="s">
        <v>160</v>
      </c>
      <c r="AT256" s="138" t="s">
        <v>156</v>
      </c>
      <c r="AU256" s="138" t="s">
        <v>81</v>
      </c>
      <c r="AY256" s="15" t="s">
        <v>153</v>
      </c>
      <c r="BE256" s="139">
        <f>IF(N256="základní",J256,0)</f>
        <v>4869.87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5" t="s">
        <v>79</v>
      </c>
      <c r="BK256" s="139">
        <f>ROUND(I256*H256,2)</f>
        <v>4869.87</v>
      </c>
      <c r="BL256" s="15" t="s">
        <v>161</v>
      </c>
      <c r="BM256" s="138" t="s">
        <v>852</v>
      </c>
    </row>
    <row r="257" spans="2:65" s="1" customFormat="1" ht="16.5" customHeight="1">
      <c r="B257" s="125"/>
      <c r="C257" s="126" t="s">
        <v>634</v>
      </c>
      <c r="D257" s="126" t="s">
        <v>156</v>
      </c>
      <c r="E257" s="127" t="s">
        <v>853</v>
      </c>
      <c r="F257" s="128" t="s">
        <v>854</v>
      </c>
      <c r="G257" s="129" t="s">
        <v>360</v>
      </c>
      <c r="H257" s="130">
        <v>30</v>
      </c>
      <c r="I257" s="131">
        <v>55.071637500000001</v>
      </c>
      <c r="J257" s="132">
        <f>ROUND(I257*H257,2)</f>
        <v>1652.15</v>
      </c>
      <c r="K257" s="128" t="s">
        <v>3</v>
      </c>
      <c r="L257" s="133"/>
      <c r="M257" s="134" t="s">
        <v>3</v>
      </c>
      <c r="N257" s="135" t="s">
        <v>42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160</v>
      </c>
      <c r="AT257" s="138" t="s">
        <v>156</v>
      </c>
      <c r="AU257" s="138" t="s">
        <v>81</v>
      </c>
      <c r="AY257" s="15" t="s">
        <v>153</v>
      </c>
      <c r="BE257" s="139">
        <f>IF(N257="základní",J257,0)</f>
        <v>1652.15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5" t="s">
        <v>79</v>
      </c>
      <c r="BK257" s="139">
        <f>ROUND(I257*H257,2)</f>
        <v>1652.15</v>
      </c>
      <c r="BL257" s="15" t="s">
        <v>161</v>
      </c>
      <c r="BM257" s="138" t="s">
        <v>855</v>
      </c>
    </row>
    <row r="258" spans="2:65" s="1" customFormat="1" ht="16.5" customHeight="1">
      <c r="B258" s="125"/>
      <c r="C258" s="126" t="s">
        <v>856</v>
      </c>
      <c r="D258" s="126" t="s">
        <v>156</v>
      </c>
      <c r="E258" s="127" t="s">
        <v>857</v>
      </c>
      <c r="F258" s="128" t="s">
        <v>322</v>
      </c>
      <c r="G258" s="129" t="s">
        <v>164</v>
      </c>
      <c r="H258" s="130">
        <v>1</v>
      </c>
      <c r="I258" s="131">
        <v>7214.625</v>
      </c>
      <c r="J258" s="132">
        <f>ROUND(I258*H258,2)</f>
        <v>7214.63</v>
      </c>
      <c r="K258" s="128" t="s">
        <v>3</v>
      </c>
      <c r="L258" s="133"/>
      <c r="M258" s="134" t="s">
        <v>3</v>
      </c>
      <c r="N258" s="135" t="s">
        <v>42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160</v>
      </c>
      <c r="AT258" s="138" t="s">
        <v>156</v>
      </c>
      <c r="AU258" s="138" t="s">
        <v>81</v>
      </c>
      <c r="AY258" s="15" t="s">
        <v>153</v>
      </c>
      <c r="BE258" s="139">
        <f>IF(N258="základní",J258,0)</f>
        <v>7214.63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5" t="s">
        <v>79</v>
      </c>
      <c r="BK258" s="139">
        <f>ROUND(I258*H258,2)</f>
        <v>7214.63</v>
      </c>
      <c r="BL258" s="15" t="s">
        <v>161</v>
      </c>
      <c r="BM258" s="138" t="s">
        <v>858</v>
      </c>
    </row>
    <row r="259" spans="2:65" s="11" customFormat="1" ht="22.9" customHeight="1">
      <c r="B259" s="113"/>
      <c r="D259" s="114" t="s">
        <v>70</v>
      </c>
      <c r="E259" s="123" t="s">
        <v>324</v>
      </c>
      <c r="F259" s="123" t="s">
        <v>325</v>
      </c>
      <c r="I259" s="116"/>
      <c r="J259" s="124">
        <f>BK259</f>
        <v>107383.05000000002</v>
      </c>
      <c r="L259" s="113"/>
      <c r="M259" s="118"/>
      <c r="P259" s="119">
        <f>SUM(P260:P279)</f>
        <v>0</v>
      </c>
      <c r="R259" s="119">
        <f>SUM(R260:R279)</f>
        <v>0</v>
      </c>
      <c r="T259" s="120">
        <f>SUM(T260:T279)</f>
        <v>0</v>
      </c>
      <c r="AR259" s="114" t="s">
        <v>79</v>
      </c>
      <c r="AT259" s="121" t="s">
        <v>70</v>
      </c>
      <c r="AU259" s="121" t="s">
        <v>79</v>
      </c>
      <c r="AY259" s="114" t="s">
        <v>153</v>
      </c>
      <c r="BK259" s="122">
        <f>SUM(BK260:BK279)</f>
        <v>107383.05000000002</v>
      </c>
    </row>
    <row r="260" spans="2:65" s="1" customFormat="1" ht="16.5" customHeight="1">
      <c r="B260" s="125"/>
      <c r="C260" s="126" t="s">
        <v>638</v>
      </c>
      <c r="D260" s="126" t="s">
        <v>156</v>
      </c>
      <c r="E260" s="127" t="s">
        <v>859</v>
      </c>
      <c r="F260" s="128" t="s">
        <v>860</v>
      </c>
      <c r="G260" s="129" t="s">
        <v>360</v>
      </c>
      <c r="H260" s="130">
        <v>40</v>
      </c>
      <c r="I260" s="131">
        <v>149.10225</v>
      </c>
      <c r="J260" s="132">
        <f t="shared" ref="J260:J279" si="70">ROUND(I260*H260,2)</f>
        <v>5964.09</v>
      </c>
      <c r="K260" s="128" t="s">
        <v>3</v>
      </c>
      <c r="L260" s="133"/>
      <c r="M260" s="134" t="s">
        <v>3</v>
      </c>
      <c r="N260" s="135" t="s">
        <v>42</v>
      </c>
      <c r="P260" s="136">
        <f t="shared" ref="P260:P279" si="71">O260*H260</f>
        <v>0</v>
      </c>
      <c r="Q260" s="136">
        <v>0</v>
      </c>
      <c r="R260" s="136">
        <f t="shared" ref="R260:R279" si="72">Q260*H260</f>
        <v>0</v>
      </c>
      <c r="S260" s="136">
        <v>0</v>
      </c>
      <c r="T260" s="137">
        <f t="shared" ref="T260:T279" si="73">S260*H260</f>
        <v>0</v>
      </c>
      <c r="AR260" s="138" t="s">
        <v>160</v>
      </c>
      <c r="AT260" s="138" t="s">
        <v>156</v>
      </c>
      <c r="AU260" s="138" t="s">
        <v>81</v>
      </c>
      <c r="AY260" s="15" t="s">
        <v>153</v>
      </c>
      <c r="BE260" s="139">
        <f t="shared" ref="BE260:BE279" si="74">IF(N260="základní",J260,0)</f>
        <v>5964.09</v>
      </c>
      <c r="BF260" s="139">
        <f t="shared" ref="BF260:BF279" si="75">IF(N260="snížená",J260,0)</f>
        <v>0</v>
      </c>
      <c r="BG260" s="139">
        <f t="shared" ref="BG260:BG279" si="76">IF(N260="zákl. přenesená",J260,0)</f>
        <v>0</v>
      </c>
      <c r="BH260" s="139">
        <f t="shared" ref="BH260:BH279" si="77">IF(N260="sníž. přenesená",J260,0)</f>
        <v>0</v>
      </c>
      <c r="BI260" s="139">
        <f t="shared" ref="BI260:BI279" si="78">IF(N260="nulová",J260,0)</f>
        <v>0</v>
      </c>
      <c r="BJ260" s="15" t="s">
        <v>79</v>
      </c>
      <c r="BK260" s="139">
        <f t="shared" ref="BK260:BK279" si="79">ROUND(I260*H260,2)</f>
        <v>5964.09</v>
      </c>
      <c r="BL260" s="15" t="s">
        <v>161</v>
      </c>
      <c r="BM260" s="138" t="s">
        <v>861</v>
      </c>
    </row>
    <row r="261" spans="2:65" s="1" customFormat="1" ht="16.5" customHeight="1">
      <c r="B261" s="125"/>
      <c r="C261" s="126" t="s">
        <v>862</v>
      </c>
      <c r="D261" s="126" t="s">
        <v>156</v>
      </c>
      <c r="E261" s="127" t="s">
        <v>863</v>
      </c>
      <c r="F261" s="128" t="s">
        <v>864</v>
      </c>
      <c r="G261" s="129" t="s">
        <v>360</v>
      </c>
      <c r="H261" s="130">
        <v>70</v>
      </c>
      <c r="I261" s="131">
        <v>176.03684999999999</v>
      </c>
      <c r="J261" s="132">
        <f t="shared" si="70"/>
        <v>12322.58</v>
      </c>
      <c r="K261" s="128" t="s">
        <v>3</v>
      </c>
      <c r="L261" s="133"/>
      <c r="M261" s="134" t="s">
        <v>3</v>
      </c>
      <c r="N261" s="135" t="s">
        <v>42</v>
      </c>
      <c r="P261" s="136">
        <f t="shared" si="71"/>
        <v>0</v>
      </c>
      <c r="Q261" s="136">
        <v>0</v>
      </c>
      <c r="R261" s="136">
        <f t="shared" si="72"/>
        <v>0</v>
      </c>
      <c r="S261" s="136">
        <v>0</v>
      </c>
      <c r="T261" s="137">
        <f t="shared" si="73"/>
        <v>0</v>
      </c>
      <c r="AR261" s="138" t="s">
        <v>160</v>
      </c>
      <c r="AT261" s="138" t="s">
        <v>156</v>
      </c>
      <c r="AU261" s="138" t="s">
        <v>81</v>
      </c>
      <c r="AY261" s="15" t="s">
        <v>153</v>
      </c>
      <c r="BE261" s="139">
        <f t="shared" si="74"/>
        <v>12322.58</v>
      </c>
      <c r="BF261" s="139">
        <f t="shared" si="75"/>
        <v>0</v>
      </c>
      <c r="BG261" s="139">
        <f t="shared" si="76"/>
        <v>0</v>
      </c>
      <c r="BH261" s="139">
        <f t="shared" si="77"/>
        <v>0</v>
      </c>
      <c r="BI261" s="139">
        <f t="shared" si="78"/>
        <v>0</v>
      </c>
      <c r="BJ261" s="15" t="s">
        <v>79</v>
      </c>
      <c r="BK261" s="139">
        <f t="shared" si="79"/>
        <v>12322.58</v>
      </c>
      <c r="BL261" s="15" t="s">
        <v>161</v>
      </c>
      <c r="BM261" s="138" t="s">
        <v>865</v>
      </c>
    </row>
    <row r="262" spans="2:65" s="1" customFormat="1" ht="16.5" customHeight="1">
      <c r="B262" s="125"/>
      <c r="C262" s="126" t="s">
        <v>642</v>
      </c>
      <c r="D262" s="126" t="s">
        <v>156</v>
      </c>
      <c r="E262" s="127" t="s">
        <v>866</v>
      </c>
      <c r="F262" s="128" t="s">
        <v>867</v>
      </c>
      <c r="G262" s="129" t="s">
        <v>159</v>
      </c>
      <c r="H262" s="130">
        <v>80</v>
      </c>
      <c r="I262" s="131">
        <v>136.59690000000001</v>
      </c>
      <c r="J262" s="132">
        <f t="shared" si="70"/>
        <v>10927.75</v>
      </c>
      <c r="K262" s="128" t="s">
        <v>3</v>
      </c>
      <c r="L262" s="133"/>
      <c r="M262" s="134" t="s">
        <v>3</v>
      </c>
      <c r="N262" s="135" t="s">
        <v>42</v>
      </c>
      <c r="P262" s="136">
        <f t="shared" si="71"/>
        <v>0</v>
      </c>
      <c r="Q262" s="136">
        <v>0</v>
      </c>
      <c r="R262" s="136">
        <f t="shared" si="72"/>
        <v>0</v>
      </c>
      <c r="S262" s="136">
        <v>0</v>
      </c>
      <c r="T262" s="137">
        <f t="shared" si="73"/>
        <v>0</v>
      </c>
      <c r="AR262" s="138" t="s">
        <v>160</v>
      </c>
      <c r="AT262" s="138" t="s">
        <v>156</v>
      </c>
      <c r="AU262" s="138" t="s">
        <v>81</v>
      </c>
      <c r="AY262" s="15" t="s">
        <v>153</v>
      </c>
      <c r="BE262" s="139">
        <f t="shared" si="74"/>
        <v>10927.75</v>
      </c>
      <c r="BF262" s="139">
        <f t="shared" si="75"/>
        <v>0</v>
      </c>
      <c r="BG262" s="139">
        <f t="shared" si="76"/>
        <v>0</v>
      </c>
      <c r="BH262" s="139">
        <f t="shared" si="77"/>
        <v>0</v>
      </c>
      <c r="BI262" s="139">
        <f t="shared" si="78"/>
        <v>0</v>
      </c>
      <c r="BJ262" s="15" t="s">
        <v>79</v>
      </c>
      <c r="BK262" s="139">
        <f t="shared" si="79"/>
        <v>10927.75</v>
      </c>
      <c r="BL262" s="15" t="s">
        <v>161</v>
      </c>
      <c r="BM262" s="138" t="s">
        <v>868</v>
      </c>
    </row>
    <row r="263" spans="2:65" s="1" customFormat="1" ht="16.5" customHeight="1">
      <c r="B263" s="125"/>
      <c r="C263" s="126" t="s">
        <v>869</v>
      </c>
      <c r="D263" s="126" t="s">
        <v>156</v>
      </c>
      <c r="E263" s="127" t="s">
        <v>870</v>
      </c>
      <c r="F263" s="128" t="s">
        <v>871</v>
      </c>
      <c r="G263" s="129" t="s">
        <v>159</v>
      </c>
      <c r="H263" s="130">
        <v>140</v>
      </c>
      <c r="I263" s="131">
        <v>148.52508</v>
      </c>
      <c r="J263" s="132">
        <f t="shared" si="70"/>
        <v>20793.509999999998</v>
      </c>
      <c r="K263" s="128" t="s">
        <v>3</v>
      </c>
      <c r="L263" s="133"/>
      <c r="M263" s="134" t="s">
        <v>3</v>
      </c>
      <c r="N263" s="135" t="s">
        <v>42</v>
      </c>
      <c r="P263" s="136">
        <f t="shared" si="71"/>
        <v>0</v>
      </c>
      <c r="Q263" s="136">
        <v>0</v>
      </c>
      <c r="R263" s="136">
        <f t="shared" si="72"/>
        <v>0</v>
      </c>
      <c r="S263" s="136">
        <v>0</v>
      </c>
      <c r="T263" s="137">
        <f t="shared" si="73"/>
        <v>0</v>
      </c>
      <c r="AR263" s="138" t="s">
        <v>160</v>
      </c>
      <c r="AT263" s="138" t="s">
        <v>156</v>
      </c>
      <c r="AU263" s="138" t="s">
        <v>81</v>
      </c>
      <c r="AY263" s="15" t="s">
        <v>153</v>
      </c>
      <c r="BE263" s="139">
        <f t="shared" si="74"/>
        <v>20793.509999999998</v>
      </c>
      <c r="BF263" s="139">
        <f t="shared" si="75"/>
        <v>0</v>
      </c>
      <c r="BG263" s="139">
        <f t="shared" si="76"/>
        <v>0</v>
      </c>
      <c r="BH263" s="139">
        <f t="shared" si="77"/>
        <v>0</v>
      </c>
      <c r="BI263" s="139">
        <f t="shared" si="78"/>
        <v>0</v>
      </c>
      <c r="BJ263" s="15" t="s">
        <v>79</v>
      </c>
      <c r="BK263" s="139">
        <f t="shared" si="79"/>
        <v>20793.509999999998</v>
      </c>
      <c r="BL263" s="15" t="s">
        <v>161</v>
      </c>
      <c r="BM263" s="138" t="s">
        <v>872</v>
      </c>
    </row>
    <row r="264" spans="2:65" s="1" customFormat="1" ht="16.5" customHeight="1">
      <c r="B264" s="125"/>
      <c r="C264" s="126" t="s">
        <v>873</v>
      </c>
      <c r="D264" s="126" t="s">
        <v>156</v>
      </c>
      <c r="E264" s="127" t="s">
        <v>874</v>
      </c>
      <c r="F264" s="128" t="s">
        <v>875</v>
      </c>
      <c r="G264" s="129" t="s">
        <v>159</v>
      </c>
      <c r="H264" s="130">
        <v>220</v>
      </c>
      <c r="I264" s="131">
        <v>24.048749999999998</v>
      </c>
      <c r="J264" s="132">
        <f t="shared" si="70"/>
        <v>5290.73</v>
      </c>
      <c r="K264" s="128" t="s">
        <v>3</v>
      </c>
      <c r="L264" s="133"/>
      <c r="M264" s="134" t="s">
        <v>3</v>
      </c>
      <c r="N264" s="135" t="s">
        <v>42</v>
      </c>
      <c r="P264" s="136">
        <f t="shared" si="71"/>
        <v>0</v>
      </c>
      <c r="Q264" s="136">
        <v>0</v>
      </c>
      <c r="R264" s="136">
        <f t="shared" si="72"/>
        <v>0</v>
      </c>
      <c r="S264" s="136">
        <v>0</v>
      </c>
      <c r="T264" s="137">
        <f t="shared" si="73"/>
        <v>0</v>
      </c>
      <c r="AR264" s="138" t="s">
        <v>160</v>
      </c>
      <c r="AT264" s="138" t="s">
        <v>156</v>
      </c>
      <c r="AU264" s="138" t="s">
        <v>81</v>
      </c>
      <c r="AY264" s="15" t="s">
        <v>153</v>
      </c>
      <c r="BE264" s="139">
        <f t="shared" si="74"/>
        <v>5290.73</v>
      </c>
      <c r="BF264" s="139">
        <f t="shared" si="75"/>
        <v>0</v>
      </c>
      <c r="BG264" s="139">
        <f t="shared" si="76"/>
        <v>0</v>
      </c>
      <c r="BH264" s="139">
        <f t="shared" si="77"/>
        <v>0</v>
      </c>
      <c r="BI264" s="139">
        <f t="shared" si="78"/>
        <v>0</v>
      </c>
      <c r="BJ264" s="15" t="s">
        <v>79</v>
      </c>
      <c r="BK264" s="139">
        <f t="shared" si="79"/>
        <v>5290.73</v>
      </c>
      <c r="BL264" s="15" t="s">
        <v>161</v>
      </c>
      <c r="BM264" s="138" t="s">
        <v>876</v>
      </c>
    </row>
    <row r="265" spans="2:65" s="1" customFormat="1" ht="16.5" customHeight="1">
      <c r="B265" s="125"/>
      <c r="C265" s="126" t="s">
        <v>877</v>
      </c>
      <c r="D265" s="126" t="s">
        <v>156</v>
      </c>
      <c r="E265" s="127" t="s">
        <v>878</v>
      </c>
      <c r="F265" s="128" t="s">
        <v>879</v>
      </c>
      <c r="G265" s="129" t="s">
        <v>159</v>
      </c>
      <c r="H265" s="130">
        <v>220</v>
      </c>
      <c r="I265" s="131">
        <v>86.094525000000004</v>
      </c>
      <c r="J265" s="132">
        <f t="shared" si="70"/>
        <v>18940.8</v>
      </c>
      <c r="K265" s="128" t="s">
        <v>3</v>
      </c>
      <c r="L265" s="133"/>
      <c r="M265" s="134" t="s">
        <v>3</v>
      </c>
      <c r="N265" s="135" t="s">
        <v>42</v>
      </c>
      <c r="P265" s="136">
        <f t="shared" si="71"/>
        <v>0</v>
      </c>
      <c r="Q265" s="136">
        <v>0</v>
      </c>
      <c r="R265" s="136">
        <f t="shared" si="72"/>
        <v>0</v>
      </c>
      <c r="S265" s="136">
        <v>0</v>
      </c>
      <c r="T265" s="137">
        <f t="shared" si="73"/>
        <v>0</v>
      </c>
      <c r="AR265" s="138" t="s">
        <v>160</v>
      </c>
      <c r="AT265" s="138" t="s">
        <v>156</v>
      </c>
      <c r="AU265" s="138" t="s">
        <v>81</v>
      </c>
      <c r="AY265" s="15" t="s">
        <v>153</v>
      </c>
      <c r="BE265" s="139">
        <f t="shared" si="74"/>
        <v>18940.8</v>
      </c>
      <c r="BF265" s="139">
        <f t="shared" si="75"/>
        <v>0</v>
      </c>
      <c r="BG265" s="139">
        <f t="shared" si="76"/>
        <v>0</v>
      </c>
      <c r="BH265" s="139">
        <f t="shared" si="77"/>
        <v>0</v>
      </c>
      <c r="BI265" s="139">
        <f t="shared" si="78"/>
        <v>0</v>
      </c>
      <c r="BJ265" s="15" t="s">
        <v>79</v>
      </c>
      <c r="BK265" s="139">
        <f t="shared" si="79"/>
        <v>18940.8</v>
      </c>
      <c r="BL265" s="15" t="s">
        <v>161</v>
      </c>
      <c r="BM265" s="138" t="s">
        <v>880</v>
      </c>
    </row>
    <row r="266" spans="2:65" s="1" customFormat="1" ht="16.5" customHeight="1">
      <c r="B266" s="125"/>
      <c r="C266" s="126" t="s">
        <v>881</v>
      </c>
      <c r="D266" s="126" t="s">
        <v>156</v>
      </c>
      <c r="E266" s="127" t="s">
        <v>882</v>
      </c>
      <c r="F266" s="128" t="s">
        <v>883</v>
      </c>
      <c r="G266" s="129" t="s">
        <v>360</v>
      </c>
      <c r="H266" s="130">
        <v>50</v>
      </c>
      <c r="I266" s="131">
        <v>49.877107500000001</v>
      </c>
      <c r="J266" s="132">
        <f t="shared" si="70"/>
        <v>2493.86</v>
      </c>
      <c r="K266" s="128" t="s">
        <v>3</v>
      </c>
      <c r="L266" s="133"/>
      <c r="M266" s="134" t="s">
        <v>3</v>
      </c>
      <c r="N266" s="135" t="s">
        <v>42</v>
      </c>
      <c r="P266" s="136">
        <f t="shared" si="71"/>
        <v>0</v>
      </c>
      <c r="Q266" s="136">
        <v>0</v>
      </c>
      <c r="R266" s="136">
        <f t="shared" si="72"/>
        <v>0</v>
      </c>
      <c r="S266" s="136">
        <v>0</v>
      </c>
      <c r="T266" s="137">
        <f t="shared" si="73"/>
        <v>0</v>
      </c>
      <c r="AR266" s="138" t="s">
        <v>160</v>
      </c>
      <c r="AT266" s="138" t="s">
        <v>156</v>
      </c>
      <c r="AU266" s="138" t="s">
        <v>81</v>
      </c>
      <c r="AY266" s="15" t="s">
        <v>153</v>
      </c>
      <c r="BE266" s="139">
        <f t="shared" si="74"/>
        <v>2493.86</v>
      </c>
      <c r="BF266" s="139">
        <f t="shared" si="75"/>
        <v>0</v>
      </c>
      <c r="BG266" s="139">
        <f t="shared" si="76"/>
        <v>0</v>
      </c>
      <c r="BH266" s="139">
        <f t="shared" si="77"/>
        <v>0</v>
      </c>
      <c r="BI266" s="139">
        <f t="shared" si="78"/>
        <v>0</v>
      </c>
      <c r="BJ266" s="15" t="s">
        <v>79</v>
      </c>
      <c r="BK266" s="139">
        <f t="shared" si="79"/>
        <v>2493.86</v>
      </c>
      <c r="BL266" s="15" t="s">
        <v>161</v>
      </c>
      <c r="BM266" s="138" t="s">
        <v>884</v>
      </c>
    </row>
    <row r="267" spans="2:65" s="1" customFormat="1" ht="16.5" customHeight="1">
      <c r="B267" s="125"/>
      <c r="C267" s="126" t="s">
        <v>885</v>
      </c>
      <c r="D267" s="126" t="s">
        <v>156</v>
      </c>
      <c r="E267" s="127" t="s">
        <v>886</v>
      </c>
      <c r="F267" s="128" t="s">
        <v>887</v>
      </c>
      <c r="G267" s="129" t="s">
        <v>360</v>
      </c>
      <c r="H267" s="130">
        <v>50</v>
      </c>
      <c r="I267" s="131">
        <v>69.221921999999992</v>
      </c>
      <c r="J267" s="132">
        <f t="shared" si="70"/>
        <v>3461.1</v>
      </c>
      <c r="K267" s="128" t="s">
        <v>3</v>
      </c>
      <c r="L267" s="133"/>
      <c r="M267" s="134" t="s">
        <v>3</v>
      </c>
      <c r="N267" s="135" t="s">
        <v>42</v>
      </c>
      <c r="P267" s="136">
        <f t="shared" si="71"/>
        <v>0</v>
      </c>
      <c r="Q267" s="136">
        <v>0</v>
      </c>
      <c r="R267" s="136">
        <f t="shared" si="72"/>
        <v>0</v>
      </c>
      <c r="S267" s="136">
        <v>0</v>
      </c>
      <c r="T267" s="137">
        <f t="shared" si="73"/>
        <v>0</v>
      </c>
      <c r="AR267" s="138" t="s">
        <v>160</v>
      </c>
      <c r="AT267" s="138" t="s">
        <v>156</v>
      </c>
      <c r="AU267" s="138" t="s">
        <v>81</v>
      </c>
      <c r="AY267" s="15" t="s">
        <v>153</v>
      </c>
      <c r="BE267" s="139">
        <f t="shared" si="74"/>
        <v>3461.1</v>
      </c>
      <c r="BF267" s="139">
        <f t="shared" si="75"/>
        <v>0</v>
      </c>
      <c r="BG267" s="139">
        <f t="shared" si="76"/>
        <v>0</v>
      </c>
      <c r="BH267" s="139">
        <f t="shared" si="77"/>
        <v>0</v>
      </c>
      <c r="BI267" s="139">
        <f t="shared" si="78"/>
        <v>0</v>
      </c>
      <c r="BJ267" s="15" t="s">
        <v>79</v>
      </c>
      <c r="BK267" s="139">
        <f t="shared" si="79"/>
        <v>3461.1</v>
      </c>
      <c r="BL267" s="15" t="s">
        <v>161</v>
      </c>
      <c r="BM267" s="138" t="s">
        <v>888</v>
      </c>
    </row>
    <row r="268" spans="2:65" s="1" customFormat="1" ht="16.5" customHeight="1">
      <c r="B268" s="125"/>
      <c r="C268" s="126" t="s">
        <v>889</v>
      </c>
      <c r="D268" s="126" t="s">
        <v>156</v>
      </c>
      <c r="E268" s="127" t="s">
        <v>890</v>
      </c>
      <c r="F268" s="128" t="s">
        <v>891</v>
      </c>
      <c r="G268" s="129" t="s">
        <v>360</v>
      </c>
      <c r="H268" s="130">
        <v>50</v>
      </c>
      <c r="I268" s="131">
        <v>97.974607499999991</v>
      </c>
      <c r="J268" s="132">
        <f t="shared" si="70"/>
        <v>4898.7299999999996</v>
      </c>
      <c r="K268" s="128" t="s">
        <v>3</v>
      </c>
      <c r="L268" s="133"/>
      <c r="M268" s="134" t="s">
        <v>3</v>
      </c>
      <c r="N268" s="135" t="s">
        <v>42</v>
      </c>
      <c r="P268" s="136">
        <f t="shared" si="71"/>
        <v>0</v>
      </c>
      <c r="Q268" s="136">
        <v>0</v>
      </c>
      <c r="R268" s="136">
        <f t="shared" si="72"/>
        <v>0</v>
      </c>
      <c r="S268" s="136">
        <v>0</v>
      </c>
      <c r="T268" s="137">
        <f t="shared" si="73"/>
        <v>0</v>
      </c>
      <c r="AR268" s="138" t="s">
        <v>160</v>
      </c>
      <c r="AT268" s="138" t="s">
        <v>156</v>
      </c>
      <c r="AU268" s="138" t="s">
        <v>81</v>
      </c>
      <c r="AY268" s="15" t="s">
        <v>153</v>
      </c>
      <c r="BE268" s="139">
        <f t="shared" si="74"/>
        <v>4898.7299999999996</v>
      </c>
      <c r="BF268" s="139">
        <f t="shared" si="75"/>
        <v>0</v>
      </c>
      <c r="BG268" s="139">
        <f t="shared" si="76"/>
        <v>0</v>
      </c>
      <c r="BH268" s="139">
        <f t="shared" si="77"/>
        <v>0</v>
      </c>
      <c r="BI268" s="139">
        <f t="shared" si="78"/>
        <v>0</v>
      </c>
      <c r="BJ268" s="15" t="s">
        <v>79</v>
      </c>
      <c r="BK268" s="139">
        <f t="shared" si="79"/>
        <v>4898.7299999999996</v>
      </c>
      <c r="BL268" s="15" t="s">
        <v>161</v>
      </c>
      <c r="BM268" s="138" t="s">
        <v>892</v>
      </c>
    </row>
    <row r="269" spans="2:65" s="1" customFormat="1" ht="16.5" customHeight="1">
      <c r="B269" s="125"/>
      <c r="C269" s="126" t="s">
        <v>893</v>
      </c>
      <c r="D269" s="126" t="s">
        <v>156</v>
      </c>
      <c r="E269" s="127" t="s">
        <v>894</v>
      </c>
      <c r="F269" s="128" t="s">
        <v>895</v>
      </c>
      <c r="G269" s="129" t="s">
        <v>360</v>
      </c>
      <c r="H269" s="130">
        <v>30</v>
      </c>
      <c r="I269" s="131">
        <v>9.7349339999999991</v>
      </c>
      <c r="J269" s="132">
        <f t="shared" si="70"/>
        <v>292.05</v>
      </c>
      <c r="K269" s="128" t="s">
        <v>3</v>
      </c>
      <c r="L269" s="133"/>
      <c r="M269" s="134" t="s">
        <v>3</v>
      </c>
      <c r="N269" s="135" t="s">
        <v>42</v>
      </c>
      <c r="P269" s="136">
        <f t="shared" si="71"/>
        <v>0</v>
      </c>
      <c r="Q269" s="136">
        <v>0</v>
      </c>
      <c r="R269" s="136">
        <f t="shared" si="72"/>
        <v>0</v>
      </c>
      <c r="S269" s="136">
        <v>0</v>
      </c>
      <c r="T269" s="137">
        <f t="shared" si="73"/>
        <v>0</v>
      </c>
      <c r="AR269" s="138" t="s">
        <v>160</v>
      </c>
      <c r="AT269" s="138" t="s">
        <v>156</v>
      </c>
      <c r="AU269" s="138" t="s">
        <v>81</v>
      </c>
      <c r="AY269" s="15" t="s">
        <v>153</v>
      </c>
      <c r="BE269" s="139">
        <f t="shared" si="74"/>
        <v>292.05</v>
      </c>
      <c r="BF269" s="139">
        <f t="shared" si="75"/>
        <v>0</v>
      </c>
      <c r="BG269" s="139">
        <f t="shared" si="76"/>
        <v>0</v>
      </c>
      <c r="BH269" s="139">
        <f t="shared" si="77"/>
        <v>0</v>
      </c>
      <c r="BI269" s="139">
        <f t="shared" si="78"/>
        <v>0</v>
      </c>
      <c r="BJ269" s="15" t="s">
        <v>79</v>
      </c>
      <c r="BK269" s="139">
        <f t="shared" si="79"/>
        <v>292.05</v>
      </c>
      <c r="BL269" s="15" t="s">
        <v>161</v>
      </c>
      <c r="BM269" s="138" t="s">
        <v>896</v>
      </c>
    </row>
    <row r="270" spans="2:65" s="1" customFormat="1" ht="16.5" customHeight="1">
      <c r="B270" s="125"/>
      <c r="C270" s="126" t="s">
        <v>646</v>
      </c>
      <c r="D270" s="126" t="s">
        <v>156</v>
      </c>
      <c r="E270" s="127" t="s">
        <v>897</v>
      </c>
      <c r="F270" s="128" t="s">
        <v>898</v>
      </c>
      <c r="G270" s="129" t="s">
        <v>360</v>
      </c>
      <c r="H270" s="130">
        <v>30</v>
      </c>
      <c r="I270" s="131">
        <v>18.277049999999999</v>
      </c>
      <c r="J270" s="132">
        <f t="shared" si="70"/>
        <v>548.30999999999995</v>
      </c>
      <c r="K270" s="128" t="s">
        <v>3</v>
      </c>
      <c r="L270" s="133"/>
      <c r="M270" s="134" t="s">
        <v>3</v>
      </c>
      <c r="N270" s="135" t="s">
        <v>42</v>
      </c>
      <c r="P270" s="136">
        <f t="shared" si="71"/>
        <v>0</v>
      </c>
      <c r="Q270" s="136">
        <v>0</v>
      </c>
      <c r="R270" s="136">
        <f t="shared" si="72"/>
        <v>0</v>
      </c>
      <c r="S270" s="136">
        <v>0</v>
      </c>
      <c r="T270" s="137">
        <f t="shared" si="73"/>
        <v>0</v>
      </c>
      <c r="AR270" s="138" t="s">
        <v>160</v>
      </c>
      <c r="AT270" s="138" t="s">
        <v>156</v>
      </c>
      <c r="AU270" s="138" t="s">
        <v>81</v>
      </c>
      <c r="AY270" s="15" t="s">
        <v>153</v>
      </c>
      <c r="BE270" s="139">
        <f t="shared" si="74"/>
        <v>548.30999999999995</v>
      </c>
      <c r="BF270" s="139">
        <f t="shared" si="75"/>
        <v>0</v>
      </c>
      <c r="BG270" s="139">
        <f t="shared" si="76"/>
        <v>0</v>
      </c>
      <c r="BH270" s="139">
        <f t="shared" si="77"/>
        <v>0</v>
      </c>
      <c r="BI270" s="139">
        <f t="shared" si="78"/>
        <v>0</v>
      </c>
      <c r="BJ270" s="15" t="s">
        <v>79</v>
      </c>
      <c r="BK270" s="139">
        <f t="shared" si="79"/>
        <v>548.30999999999995</v>
      </c>
      <c r="BL270" s="15" t="s">
        <v>161</v>
      </c>
      <c r="BM270" s="138" t="s">
        <v>899</v>
      </c>
    </row>
    <row r="271" spans="2:65" s="1" customFormat="1" ht="16.5" customHeight="1">
      <c r="B271" s="125"/>
      <c r="C271" s="126" t="s">
        <v>900</v>
      </c>
      <c r="D271" s="126" t="s">
        <v>156</v>
      </c>
      <c r="E271" s="127" t="s">
        <v>901</v>
      </c>
      <c r="F271" s="128" t="s">
        <v>902</v>
      </c>
      <c r="G271" s="129" t="s">
        <v>360</v>
      </c>
      <c r="H271" s="130">
        <v>30</v>
      </c>
      <c r="I271" s="131">
        <v>27.607965</v>
      </c>
      <c r="J271" s="132">
        <f t="shared" si="70"/>
        <v>828.24</v>
      </c>
      <c r="K271" s="128" t="s">
        <v>3</v>
      </c>
      <c r="L271" s="133"/>
      <c r="M271" s="134" t="s">
        <v>3</v>
      </c>
      <c r="N271" s="135" t="s">
        <v>42</v>
      </c>
      <c r="P271" s="136">
        <f t="shared" si="71"/>
        <v>0</v>
      </c>
      <c r="Q271" s="136">
        <v>0</v>
      </c>
      <c r="R271" s="136">
        <f t="shared" si="72"/>
        <v>0</v>
      </c>
      <c r="S271" s="136">
        <v>0</v>
      </c>
      <c r="T271" s="137">
        <f t="shared" si="73"/>
        <v>0</v>
      </c>
      <c r="AR271" s="138" t="s">
        <v>160</v>
      </c>
      <c r="AT271" s="138" t="s">
        <v>156</v>
      </c>
      <c r="AU271" s="138" t="s">
        <v>81</v>
      </c>
      <c r="AY271" s="15" t="s">
        <v>153</v>
      </c>
      <c r="BE271" s="139">
        <f t="shared" si="74"/>
        <v>828.24</v>
      </c>
      <c r="BF271" s="139">
        <f t="shared" si="75"/>
        <v>0</v>
      </c>
      <c r="BG271" s="139">
        <f t="shared" si="76"/>
        <v>0</v>
      </c>
      <c r="BH271" s="139">
        <f t="shared" si="77"/>
        <v>0</v>
      </c>
      <c r="BI271" s="139">
        <f t="shared" si="78"/>
        <v>0</v>
      </c>
      <c r="BJ271" s="15" t="s">
        <v>79</v>
      </c>
      <c r="BK271" s="139">
        <f t="shared" si="79"/>
        <v>828.24</v>
      </c>
      <c r="BL271" s="15" t="s">
        <v>161</v>
      </c>
      <c r="BM271" s="138" t="s">
        <v>903</v>
      </c>
    </row>
    <row r="272" spans="2:65" s="1" customFormat="1" ht="16.5" customHeight="1">
      <c r="B272" s="125"/>
      <c r="C272" s="126" t="s">
        <v>649</v>
      </c>
      <c r="D272" s="126" t="s">
        <v>156</v>
      </c>
      <c r="E272" s="127" t="s">
        <v>904</v>
      </c>
      <c r="F272" s="128" t="s">
        <v>905</v>
      </c>
      <c r="G272" s="129" t="s">
        <v>159</v>
      </c>
      <c r="H272" s="130">
        <v>80</v>
      </c>
      <c r="I272" s="131">
        <v>19.104326999999998</v>
      </c>
      <c r="J272" s="132">
        <f t="shared" si="70"/>
        <v>1528.35</v>
      </c>
      <c r="K272" s="128" t="s">
        <v>3</v>
      </c>
      <c r="L272" s="133"/>
      <c r="M272" s="134" t="s">
        <v>3</v>
      </c>
      <c r="N272" s="135" t="s">
        <v>42</v>
      </c>
      <c r="P272" s="136">
        <f t="shared" si="71"/>
        <v>0</v>
      </c>
      <c r="Q272" s="136">
        <v>0</v>
      </c>
      <c r="R272" s="136">
        <f t="shared" si="72"/>
        <v>0</v>
      </c>
      <c r="S272" s="136">
        <v>0</v>
      </c>
      <c r="T272" s="137">
        <f t="shared" si="73"/>
        <v>0</v>
      </c>
      <c r="AR272" s="138" t="s">
        <v>160</v>
      </c>
      <c r="AT272" s="138" t="s">
        <v>156</v>
      </c>
      <c r="AU272" s="138" t="s">
        <v>81</v>
      </c>
      <c r="AY272" s="15" t="s">
        <v>153</v>
      </c>
      <c r="BE272" s="139">
        <f t="shared" si="74"/>
        <v>1528.35</v>
      </c>
      <c r="BF272" s="139">
        <f t="shared" si="75"/>
        <v>0</v>
      </c>
      <c r="BG272" s="139">
        <f t="shared" si="76"/>
        <v>0</v>
      </c>
      <c r="BH272" s="139">
        <f t="shared" si="77"/>
        <v>0</v>
      </c>
      <c r="BI272" s="139">
        <f t="shared" si="78"/>
        <v>0</v>
      </c>
      <c r="BJ272" s="15" t="s">
        <v>79</v>
      </c>
      <c r="BK272" s="139">
        <f t="shared" si="79"/>
        <v>1528.35</v>
      </c>
      <c r="BL272" s="15" t="s">
        <v>161</v>
      </c>
      <c r="BM272" s="138" t="s">
        <v>906</v>
      </c>
    </row>
    <row r="273" spans="2:65" s="1" customFormat="1" ht="16.5" customHeight="1">
      <c r="B273" s="125"/>
      <c r="C273" s="126" t="s">
        <v>907</v>
      </c>
      <c r="D273" s="126" t="s">
        <v>156</v>
      </c>
      <c r="E273" s="127" t="s">
        <v>908</v>
      </c>
      <c r="F273" s="128" t="s">
        <v>909</v>
      </c>
      <c r="G273" s="129" t="s">
        <v>159</v>
      </c>
      <c r="H273" s="130">
        <v>80</v>
      </c>
      <c r="I273" s="131">
        <v>22.095991499999997</v>
      </c>
      <c r="J273" s="132">
        <f t="shared" si="70"/>
        <v>1767.68</v>
      </c>
      <c r="K273" s="128" t="s">
        <v>3</v>
      </c>
      <c r="L273" s="133"/>
      <c r="M273" s="134" t="s">
        <v>3</v>
      </c>
      <c r="N273" s="135" t="s">
        <v>42</v>
      </c>
      <c r="P273" s="136">
        <f t="shared" si="71"/>
        <v>0</v>
      </c>
      <c r="Q273" s="136">
        <v>0</v>
      </c>
      <c r="R273" s="136">
        <f t="shared" si="72"/>
        <v>0</v>
      </c>
      <c r="S273" s="136">
        <v>0</v>
      </c>
      <c r="T273" s="137">
        <f t="shared" si="73"/>
        <v>0</v>
      </c>
      <c r="AR273" s="138" t="s">
        <v>160</v>
      </c>
      <c r="AT273" s="138" t="s">
        <v>156</v>
      </c>
      <c r="AU273" s="138" t="s">
        <v>81</v>
      </c>
      <c r="AY273" s="15" t="s">
        <v>153</v>
      </c>
      <c r="BE273" s="139">
        <f t="shared" si="74"/>
        <v>1767.68</v>
      </c>
      <c r="BF273" s="139">
        <f t="shared" si="75"/>
        <v>0</v>
      </c>
      <c r="BG273" s="139">
        <f t="shared" si="76"/>
        <v>0</v>
      </c>
      <c r="BH273" s="139">
        <f t="shared" si="77"/>
        <v>0</v>
      </c>
      <c r="BI273" s="139">
        <f t="shared" si="78"/>
        <v>0</v>
      </c>
      <c r="BJ273" s="15" t="s">
        <v>79</v>
      </c>
      <c r="BK273" s="139">
        <f t="shared" si="79"/>
        <v>1767.68</v>
      </c>
      <c r="BL273" s="15" t="s">
        <v>161</v>
      </c>
      <c r="BM273" s="138" t="s">
        <v>910</v>
      </c>
    </row>
    <row r="274" spans="2:65" s="1" customFormat="1" ht="16.5" customHeight="1">
      <c r="B274" s="125"/>
      <c r="C274" s="126" t="s">
        <v>653</v>
      </c>
      <c r="D274" s="126" t="s">
        <v>156</v>
      </c>
      <c r="E274" s="127" t="s">
        <v>911</v>
      </c>
      <c r="F274" s="128" t="s">
        <v>912</v>
      </c>
      <c r="G274" s="129" t="s">
        <v>159</v>
      </c>
      <c r="H274" s="130">
        <v>80</v>
      </c>
      <c r="I274" s="131">
        <v>40.363422</v>
      </c>
      <c r="J274" s="132">
        <f t="shared" si="70"/>
        <v>3229.07</v>
      </c>
      <c r="K274" s="128" t="s">
        <v>3</v>
      </c>
      <c r="L274" s="133"/>
      <c r="M274" s="134" t="s">
        <v>3</v>
      </c>
      <c r="N274" s="135" t="s">
        <v>42</v>
      </c>
      <c r="P274" s="136">
        <f t="shared" si="71"/>
        <v>0</v>
      </c>
      <c r="Q274" s="136">
        <v>0</v>
      </c>
      <c r="R274" s="136">
        <f t="shared" si="72"/>
        <v>0</v>
      </c>
      <c r="S274" s="136">
        <v>0</v>
      </c>
      <c r="T274" s="137">
        <f t="shared" si="73"/>
        <v>0</v>
      </c>
      <c r="AR274" s="138" t="s">
        <v>160</v>
      </c>
      <c r="AT274" s="138" t="s">
        <v>156</v>
      </c>
      <c r="AU274" s="138" t="s">
        <v>81</v>
      </c>
      <c r="AY274" s="15" t="s">
        <v>153</v>
      </c>
      <c r="BE274" s="139">
        <f t="shared" si="74"/>
        <v>3229.07</v>
      </c>
      <c r="BF274" s="139">
        <f t="shared" si="75"/>
        <v>0</v>
      </c>
      <c r="BG274" s="139">
        <f t="shared" si="76"/>
        <v>0</v>
      </c>
      <c r="BH274" s="139">
        <f t="shared" si="77"/>
        <v>0</v>
      </c>
      <c r="BI274" s="139">
        <f t="shared" si="78"/>
        <v>0</v>
      </c>
      <c r="BJ274" s="15" t="s">
        <v>79</v>
      </c>
      <c r="BK274" s="139">
        <f t="shared" si="79"/>
        <v>3229.07</v>
      </c>
      <c r="BL274" s="15" t="s">
        <v>161</v>
      </c>
      <c r="BM274" s="138" t="s">
        <v>913</v>
      </c>
    </row>
    <row r="275" spans="2:65" s="1" customFormat="1" ht="16.5" customHeight="1">
      <c r="B275" s="125"/>
      <c r="C275" s="126" t="s">
        <v>914</v>
      </c>
      <c r="D275" s="126" t="s">
        <v>156</v>
      </c>
      <c r="E275" s="127" t="s">
        <v>915</v>
      </c>
      <c r="F275" s="128" t="s">
        <v>916</v>
      </c>
      <c r="G275" s="129" t="s">
        <v>159</v>
      </c>
      <c r="H275" s="130">
        <v>80</v>
      </c>
      <c r="I275" s="131">
        <v>5.0021399999999998</v>
      </c>
      <c r="J275" s="132">
        <f t="shared" si="70"/>
        <v>400.17</v>
      </c>
      <c r="K275" s="128" t="s">
        <v>3</v>
      </c>
      <c r="L275" s="133"/>
      <c r="M275" s="134" t="s">
        <v>3</v>
      </c>
      <c r="N275" s="135" t="s">
        <v>42</v>
      </c>
      <c r="P275" s="136">
        <f t="shared" si="71"/>
        <v>0</v>
      </c>
      <c r="Q275" s="136">
        <v>0</v>
      </c>
      <c r="R275" s="136">
        <f t="shared" si="72"/>
        <v>0</v>
      </c>
      <c r="S275" s="136">
        <v>0</v>
      </c>
      <c r="T275" s="137">
        <f t="shared" si="73"/>
        <v>0</v>
      </c>
      <c r="AR275" s="138" t="s">
        <v>160</v>
      </c>
      <c r="AT275" s="138" t="s">
        <v>156</v>
      </c>
      <c r="AU275" s="138" t="s">
        <v>81</v>
      </c>
      <c r="AY275" s="15" t="s">
        <v>153</v>
      </c>
      <c r="BE275" s="139">
        <f t="shared" si="74"/>
        <v>400.17</v>
      </c>
      <c r="BF275" s="139">
        <f t="shared" si="75"/>
        <v>0</v>
      </c>
      <c r="BG275" s="139">
        <f t="shared" si="76"/>
        <v>0</v>
      </c>
      <c r="BH275" s="139">
        <f t="shared" si="77"/>
        <v>0</v>
      </c>
      <c r="BI275" s="139">
        <f t="shared" si="78"/>
        <v>0</v>
      </c>
      <c r="BJ275" s="15" t="s">
        <v>79</v>
      </c>
      <c r="BK275" s="139">
        <f t="shared" si="79"/>
        <v>400.17</v>
      </c>
      <c r="BL275" s="15" t="s">
        <v>161</v>
      </c>
      <c r="BM275" s="138" t="s">
        <v>917</v>
      </c>
    </row>
    <row r="276" spans="2:65" s="1" customFormat="1" ht="16.5" customHeight="1">
      <c r="B276" s="125"/>
      <c r="C276" s="126" t="s">
        <v>656</v>
      </c>
      <c r="D276" s="126" t="s">
        <v>156</v>
      </c>
      <c r="E276" s="127" t="s">
        <v>918</v>
      </c>
      <c r="F276" s="128" t="s">
        <v>919</v>
      </c>
      <c r="G276" s="129" t="s">
        <v>159</v>
      </c>
      <c r="H276" s="130">
        <v>80</v>
      </c>
      <c r="I276" s="131">
        <v>5.9640899999999997</v>
      </c>
      <c r="J276" s="132">
        <f t="shared" si="70"/>
        <v>477.13</v>
      </c>
      <c r="K276" s="128" t="s">
        <v>3</v>
      </c>
      <c r="L276" s="133"/>
      <c r="M276" s="134" t="s">
        <v>3</v>
      </c>
      <c r="N276" s="135" t="s">
        <v>42</v>
      </c>
      <c r="P276" s="136">
        <f t="shared" si="71"/>
        <v>0</v>
      </c>
      <c r="Q276" s="136">
        <v>0</v>
      </c>
      <c r="R276" s="136">
        <f t="shared" si="72"/>
        <v>0</v>
      </c>
      <c r="S276" s="136">
        <v>0</v>
      </c>
      <c r="T276" s="137">
        <f t="shared" si="73"/>
        <v>0</v>
      </c>
      <c r="AR276" s="138" t="s">
        <v>160</v>
      </c>
      <c r="AT276" s="138" t="s">
        <v>156</v>
      </c>
      <c r="AU276" s="138" t="s">
        <v>81</v>
      </c>
      <c r="AY276" s="15" t="s">
        <v>153</v>
      </c>
      <c r="BE276" s="139">
        <f t="shared" si="74"/>
        <v>477.13</v>
      </c>
      <c r="BF276" s="139">
        <f t="shared" si="75"/>
        <v>0</v>
      </c>
      <c r="BG276" s="139">
        <f t="shared" si="76"/>
        <v>0</v>
      </c>
      <c r="BH276" s="139">
        <f t="shared" si="77"/>
        <v>0</v>
      </c>
      <c r="BI276" s="139">
        <f t="shared" si="78"/>
        <v>0</v>
      </c>
      <c r="BJ276" s="15" t="s">
        <v>79</v>
      </c>
      <c r="BK276" s="139">
        <f t="shared" si="79"/>
        <v>477.13</v>
      </c>
      <c r="BL276" s="15" t="s">
        <v>161</v>
      </c>
      <c r="BM276" s="138" t="s">
        <v>920</v>
      </c>
    </row>
    <row r="277" spans="2:65" s="1" customFormat="1" ht="16.5" customHeight="1">
      <c r="B277" s="125"/>
      <c r="C277" s="126" t="s">
        <v>921</v>
      </c>
      <c r="D277" s="126" t="s">
        <v>156</v>
      </c>
      <c r="E277" s="127" t="s">
        <v>922</v>
      </c>
      <c r="F277" s="128" t="s">
        <v>923</v>
      </c>
      <c r="G277" s="129" t="s">
        <v>159</v>
      </c>
      <c r="H277" s="130">
        <v>80</v>
      </c>
      <c r="I277" s="131">
        <v>6.9260399999999995</v>
      </c>
      <c r="J277" s="132">
        <f t="shared" si="70"/>
        <v>554.08000000000004</v>
      </c>
      <c r="K277" s="128" t="s">
        <v>3</v>
      </c>
      <c r="L277" s="133"/>
      <c r="M277" s="134" t="s">
        <v>3</v>
      </c>
      <c r="N277" s="135" t="s">
        <v>42</v>
      </c>
      <c r="P277" s="136">
        <f t="shared" si="71"/>
        <v>0</v>
      </c>
      <c r="Q277" s="136">
        <v>0</v>
      </c>
      <c r="R277" s="136">
        <f t="shared" si="72"/>
        <v>0</v>
      </c>
      <c r="S277" s="136">
        <v>0</v>
      </c>
      <c r="T277" s="137">
        <f t="shared" si="73"/>
        <v>0</v>
      </c>
      <c r="AR277" s="138" t="s">
        <v>160</v>
      </c>
      <c r="AT277" s="138" t="s">
        <v>156</v>
      </c>
      <c r="AU277" s="138" t="s">
        <v>81</v>
      </c>
      <c r="AY277" s="15" t="s">
        <v>153</v>
      </c>
      <c r="BE277" s="139">
        <f t="shared" si="74"/>
        <v>554.08000000000004</v>
      </c>
      <c r="BF277" s="139">
        <f t="shared" si="75"/>
        <v>0</v>
      </c>
      <c r="BG277" s="139">
        <f t="shared" si="76"/>
        <v>0</v>
      </c>
      <c r="BH277" s="139">
        <f t="shared" si="77"/>
        <v>0</v>
      </c>
      <c r="BI277" s="139">
        <f t="shared" si="78"/>
        <v>0</v>
      </c>
      <c r="BJ277" s="15" t="s">
        <v>79</v>
      </c>
      <c r="BK277" s="139">
        <f t="shared" si="79"/>
        <v>554.08000000000004</v>
      </c>
      <c r="BL277" s="15" t="s">
        <v>161</v>
      </c>
      <c r="BM277" s="138" t="s">
        <v>924</v>
      </c>
    </row>
    <row r="278" spans="2:65" s="1" customFormat="1" ht="16.5" customHeight="1">
      <c r="B278" s="125"/>
      <c r="C278" s="126" t="s">
        <v>660</v>
      </c>
      <c r="D278" s="126" t="s">
        <v>156</v>
      </c>
      <c r="E278" s="127" t="s">
        <v>925</v>
      </c>
      <c r="F278" s="128" t="s">
        <v>332</v>
      </c>
      <c r="G278" s="129" t="s">
        <v>159</v>
      </c>
      <c r="H278" s="130">
        <v>11</v>
      </c>
      <c r="I278" s="131">
        <v>150.04496099999997</v>
      </c>
      <c r="J278" s="132">
        <f t="shared" si="70"/>
        <v>1650.49</v>
      </c>
      <c r="K278" s="128" t="s">
        <v>3</v>
      </c>
      <c r="L278" s="133"/>
      <c r="M278" s="134" t="s">
        <v>3</v>
      </c>
      <c r="N278" s="135" t="s">
        <v>42</v>
      </c>
      <c r="P278" s="136">
        <f t="shared" si="71"/>
        <v>0</v>
      </c>
      <c r="Q278" s="136">
        <v>0</v>
      </c>
      <c r="R278" s="136">
        <f t="shared" si="72"/>
        <v>0</v>
      </c>
      <c r="S278" s="136">
        <v>0</v>
      </c>
      <c r="T278" s="137">
        <f t="shared" si="73"/>
        <v>0</v>
      </c>
      <c r="AR278" s="138" t="s">
        <v>160</v>
      </c>
      <c r="AT278" s="138" t="s">
        <v>156</v>
      </c>
      <c r="AU278" s="138" t="s">
        <v>81</v>
      </c>
      <c r="AY278" s="15" t="s">
        <v>153</v>
      </c>
      <c r="BE278" s="139">
        <f t="shared" si="74"/>
        <v>1650.49</v>
      </c>
      <c r="BF278" s="139">
        <f t="shared" si="75"/>
        <v>0</v>
      </c>
      <c r="BG278" s="139">
        <f t="shared" si="76"/>
        <v>0</v>
      </c>
      <c r="BH278" s="139">
        <f t="shared" si="77"/>
        <v>0</v>
      </c>
      <c r="BI278" s="139">
        <f t="shared" si="78"/>
        <v>0</v>
      </c>
      <c r="BJ278" s="15" t="s">
        <v>79</v>
      </c>
      <c r="BK278" s="139">
        <f t="shared" si="79"/>
        <v>1650.49</v>
      </c>
      <c r="BL278" s="15" t="s">
        <v>161</v>
      </c>
      <c r="BM278" s="138" t="s">
        <v>926</v>
      </c>
    </row>
    <row r="279" spans="2:65" s="1" customFormat="1" ht="16.5" customHeight="1">
      <c r="B279" s="125"/>
      <c r="C279" s="126" t="s">
        <v>927</v>
      </c>
      <c r="D279" s="126" t="s">
        <v>156</v>
      </c>
      <c r="E279" s="127" t="s">
        <v>928</v>
      </c>
      <c r="F279" s="128" t="s">
        <v>322</v>
      </c>
      <c r="G279" s="129" t="s">
        <v>164</v>
      </c>
      <c r="H279" s="130">
        <v>1</v>
      </c>
      <c r="I279" s="131">
        <v>11014.327499999999</v>
      </c>
      <c r="J279" s="132">
        <f t="shared" si="70"/>
        <v>11014.33</v>
      </c>
      <c r="K279" s="128" t="s">
        <v>3</v>
      </c>
      <c r="L279" s="133"/>
      <c r="M279" s="134" t="s">
        <v>3</v>
      </c>
      <c r="N279" s="135" t="s">
        <v>42</v>
      </c>
      <c r="P279" s="136">
        <f t="shared" si="71"/>
        <v>0</v>
      </c>
      <c r="Q279" s="136">
        <v>0</v>
      </c>
      <c r="R279" s="136">
        <f t="shared" si="72"/>
        <v>0</v>
      </c>
      <c r="S279" s="136">
        <v>0</v>
      </c>
      <c r="T279" s="137">
        <f t="shared" si="73"/>
        <v>0</v>
      </c>
      <c r="AR279" s="138" t="s">
        <v>160</v>
      </c>
      <c r="AT279" s="138" t="s">
        <v>156</v>
      </c>
      <c r="AU279" s="138" t="s">
        <v>81</v>
      </c>
      <c r="AY279" s="15" t="s">
        <v>153</v>
      </c>
      <c r="BE279" s="139">
        <f t="shared" si="74"/>
        <v>11014.33</v>
      </c>
      <c r="BF279" s="139">
        <f t="shared" si="75"/>
        <v>0</v>
      </c>
      <c r="BG279" s="139">
        <f t="shared" si="76"/>
        <v>0</v>
      </c>
      <c r="BH279" s="139">
        <f t="shared" si="77"/>
        <v>0</v>
      </c>
      <c r="BI279" s="139">
        <f t="shared" si="78"/>
        <v>0</v>
      </c>
      <c r="BJ279" s="15" t="s">
        <v>79</v>
      </c>
      <c r="BK279" s="139">
        <f t="shared" si="79"/>
        <v>11014.33</v>
      </c>
      <c r="BL279" s="15" t="s">
        <v>161</v>
      </c>
      <c r="BM279" s="138" t="s">
        <v>929</v>
      </c>
    </row>
    <row r="280" spans="2:65" s="11" customFormat="1" ht="22.9" customHeight="1">
      <c r="B280" s="113"/>
      <c r="D280" s="114" t="s">
        <v>70</v>
      </c>
      <c r="E280" s="123" t="s">
        <v>341</v>
      </c>
      <c r="F280" s="123" t="s">
        <v>342</v>
      </c>
      <c r="I280" s="116"/>
      <c r="J280" s="124">
        <f>BK280</f>
        <v>475020.62</v>
      </c>
      <c r="L280" s="113"/>
      <c r="M280" s="118"/>
      <c r="P280" s="119">
        <f>SUM(P281:P298)</f>
        <v>0</v>
      </c>
      <c r="R280" s="119">
        <f>SUM(R281:R298)</f>
        <v>0</v>
      </c>
      <c r="T280" s="120">
        <f>SUM(T281:T298)</f>
        <v>0</v>
      </c>
      <c r="AR280" s="114" t="s">
        <v>79</v>
      </c>
      <c r="AT280" s="121" t="s">
        <v>70</v>
      </c>
      <c r="AU280" s="121" t="s">
        <v>79</v>
      </c>
      <c r="AY280" s="114" t="s">
        <v>153</v>
      </c>
      <c r="BK280" s="122">
        <f>SUM(BK281:BK298)</f>
        <v>475020.62</v>
      </c>
    </row>
    <row r="281" spans="2:65" s="1" customFormat="1" ht="16.5" customHeight="1">
      <c r="B281" s="125"/>
      <c r="C281" s="140" t="s">
        <v>663</v>
      </c>
      <c r="D281" s="140" t="s">
        <v>344</v>
      </c>
      <c r="E281" s="141" t="s">
        <v>930</v>
      </c>
      <c r="F281" s="142" t="s">
        <v>931</v>
      </c>
      <c r="G281" s="143" t="s">
        <v>347</v>
      </c>
      <c r="H281" s="144">
        <v>80</v>
      </c>
      <c r="I281" s="145">
        <v>460</v>
      </c>
      <c r="J281" s="146">
        <f t="shared" ref="J281:J298" si="80">ROUND(I281*H281,2)</f>
        <v>36800</v>
      </c>
      <c r="K281" s="142" t="s">
        <v>3</v>
      </c>
      <c r="L281" s="30"/>
      <c r="M281" s="147" t="s">
        <v>3</v>
      </c>
      <c r="N281" s="148" t="s">
        <v>42</v>
      </c>
      <c r="P281" s="136">
        <f t="shared" ref="P281:P298" si="81">O281*H281</f>
        <v>0</v>
      </c>
      <c r="Q281" s="136">
        <v>0</v>
      </c>
      <c r="R281" s="136">
        <f t="shared" ref="R281:R298" si="82">Q281*H281</f>
        <v>0</v>
      </c>
      <c r="S281" s="136">
        <v>0</v>
      </c>
      <c r="T281" s="137">
        <f t="shared" ref="T281:T298" si="83">S281*H281</f>
        <v>0</v>
      </c>
      <c r="AR281" s="138" t="s">
        <v>161</v>
      </c>
      <c r="AT281" s="138" t="s">
        <v>344</v>
      </c>
      <c r="AU281" s="138" t="s">
        <v>81</v>
      </c>
      <c r="AY281" s="15" t="s">
        <v>153</v>
      </c>
      <c r="BE281" s="139">
        <f t="shared" ref="BE281:BE298" si="84">IF(N281="základní",J281,0)</f>
        <v>36800</v>
      </c>
      <c r="BF281" s="139">
        <f t="shared" ref="BF281:BF298" si="85">IF(N281="snížená",J281,0)</f>
        <v>0</v>
      </c>
      <c r="BG281" s="139">
        <f t="shared" ref="BG281:BG298" si="86">IF(N281="zákl. přenesená",J281,0)</f>
        <v>0</v>
      </c>
      <c r="BH281" s="139">
        <f t="shared" ref="BH281:BH298" si="87">IF(N281="sníž. přenesená",J281,0)</f>
        <v>0</v>
      </c>
      <c r="BI281" s="139">
        <f t="shared" ref="BI281:BI298" si="88">IF(N281="nulová",J281,0)</f>
        <v>0</v>
      </c>
      <c r="BJ281" s="15" t="s">
        <v>79</v>
      </c>
      <c r="BK281" s="139">
        <f t="shared" ref="BK281:BK298" si="89">ROUND(I281*H281,2)</f>
        <v>36800</v>
      </c>
      <c r="BL281" s="15" t="s">
        <v>161</v>
      </c>
      <c r="BM281" s="138" t="s">
        <v>932</v>
      </c>
    </row>
    <row r="282" spans="2:65" s="1" customFormat="1" ht="16.5" customHeight="1">
      <c r="B282" s="125"/>
      <c r="C282" s="140" t="s">
        <v>933</v>
      </c>
      <c r="D282" s="140" t="s">
        <v>344</v>
      </c>
      <c r="E282" s="141" t="s">
        <v>934</v>
      </c>
      <c r="F282" s="142" t="s">
        <v>935</v>
      </c>
      <c r="G282" s="143" t="s">
        <v>347</v>
      </c>
      <c r="H282" s="144">
        <v>5</v>
      </c>
      <c r="I282" s="145">
        <v>460</v>
      </c>
      <c r="J282" s="146">
        <f t="shared" si="80"/>
        <v>2300</v>
      </c>
      <c r="K282" s="142" t="s">
        <v>3</v>
      </c>
      <c r="L282" s="30"/>
      <c r="M282" s="147" t="s">
        <v>3</v>
      </c>
      <c r="N282" s="148" t="s">
        <v>42</v>
      </c>
      <c r="P282" s="136">
        <f t="shared" si="81"/>
        <v>0</v>
      </c>
      <c r="Q282" s="136">
        <v>0</v>
      </c>
      <c r="R282" s="136">
        <f t="shared" si="82"/>
        <v>0</v>
      </c>
      <c r="S282" s="136">
        <v>0</v>
      </c>
      <c r="T282" s="137">
        <f t="shared" si="83"/>
        <v>0</v>
      </c>
      <c r="AR282" s="138" t="s">
        <v>161</v>
      </c>
      <c r="AT282" s="138" t="s">
        <v>344</v>
      </c>
      <c r="AU282" s="138" t="s">
        <v>81</v>
      </c>
      <c r="AY282" s="15" t="s">
        <v>153</v>
      </c>
      <c r="BE282" s="139">
        <f t="shared" si="84"/>
        <v>2300</v>
      </c>
      <c r="BF282" s="139">
        <f t="shared" si="85"/>
        <v>0</v>
      </c>
      <c r="BG282" s="139">
        <f t="shared" si="86"/>
        <v>0</v>
      </c>
      <c r="BH282" s="139">
        <f t="shared" si="87"/>
        <v>0</v>
      </c>
      <c r="BI282" s="139">
        <f t="shared" si="88"/>
        <v>0</v>
      </c>
      <c r="BJ282" s="15" t="s">
        <v>79</v>
      </c>
      <c r="BK282" s="139">
        <f t="shared" si="89"/>
        <v>2300</v>
      </c>
      <c r="BL282" s="15" t="s">
        <v>161</v>
      </c>
      <c r="BM282" s="138" t="s">
        <v>936</v>
      </c>
    </row>
    <row r="283" spans="2:65" s="1" customFormat="1" ht="16.5" customHeight="1">
      <c r="B283" s="125"/>
      <c r="C283" s="140" t="s">
        <v>667</v>
      </c>
      <c r="D283" s="140" t="s">
        <v>344</v>
      </c>
      <c r="E283" s="141" t="s">
        <v>937</v>
      </c>
      <c r="F283" s="142" t="s">
        <v>938</v>
      </c>
      <c r="G283" s="143" t="s">
        <v>347</v>
      </c>
      <c r="H283" s="144">
        <v>60</v>
      </c>
      <c r="I283" s="145">
        <v>460</v>
      </c>
      <c r="J283" s="146">
        <f t="shared" si="80"/>
        <v>27600</v>
      </c>
      <c r="K283" s="142" t="s">
        <v>3</v>
      </c>
      <c r="L283" s="30"/>
      <c r="M283" s="147" t="s">
        <v>3</v>
      </c>
      <c r="N283" s="148" t="s">
        <v>42</v>
      </c>
      <c r="P283" s="136">
        <f t="shared" si="81"/>
        <v>0</v>
      </c>
      <c r="Q283" s="136">
        <v>0</v>
      </c>
      <c r="R283" s="136">
        <f t="shared" si="82"/>
        <v>0</v>
      </c>
      <c r="S283" s="136">
        <v>0</v>
      </c>
      <c r="T283" s="137">
        <f t="shared" si="83"/>
        <v>0</v>
      </c>
      <c r="AR283" s="138" t="s">
        <v>161</v>
      </c>
      <c r="AT283" s="138" t="s">
        <v>344</v>
      </c>
      <c r="AU283" s="138" t="s">
        <v>81</v>
      </c>
      <c r="AY283" s="15" t="s">
        <v>153</v>
      </c>
      <c r="BE283" s="139">
        <f t="shared" si="84"/>
        <v>27600</v>
      </c>
      <c r="BF283" s="139">
        <f t="shared" si="85"/>
        <v>0</v>
      </c>
      <c r="BG283" s="139">
        <f t="shared" si="86"/>
        <v>0</v>
      </c>
      <c r="BH283" s="139">
        <f t="shared" si="87"/>
        <v>0</v>
      </c>
      <c r="BI283" s="139">
        <f t="shared" si="88"/>
        <v>0</v>
      </c>
      <c r="BJ283" s="15" t="s">
        <v>79</v>
      </c>
      <c r="BK283" s="139">
        <f t="shared" si="89"/>
        <v>27600</v>
      </c>
      <c r="BL283" s="15" t="s">
        <v>161</v>
      </c>
      <c r="BM283" s="138" t="s">
        <v>939</v>
      </c>
    </row>
    <row r="284" spans="2:65" s="1" customFormat="1" ht="16.5" customHeight="1">
      <c r="B284" s="125"/>
      <c r="C284" s="140" t="s">
        <v>940</v>
      </c>
      <c r="D284" s="140" t="s">
        <v>344</v>
      </c>
      <c r="E284" s="141" t="s">
        <v>941</v>
      </c>
      <c r="F284" s="142" t="s">
        <v>942</v>
      </c>
      <c r="G284" s="143" t="s">
        <v>347</v>
      </c>
      <c r="H284" s="144">
        <v>5</v>
      </c>
      <c r="I284" s="145">
        <v>460</v>
      </c>
      <c r="J284" s="146">
        <f t="shared" si="80"/>
        <v>2300</v>
      </c>
      <c r="K284" s="142" t="s">
        <v>3</v>
      </c>
      <c r="L284" s="30"/>
      <c r="M284" s="147" t="s">
        <v>3</v>
      </c>
      <c r="N284" s="148" t="s">
        <v>42</v>
      </c>
      <c r="P284" s="136">
        <f t="shared" si="81"/>
        <v>0</v>
      </c>
      <c r="Q284" s="136">
        <v>0</v>
      </c>
      <c r="R284" s="136">
        <f t="shared" si="82"/>
        <v>0</v>
      </c>
      <c r="S284" s="136">
        <v>0</v>
      </c>
      <c r="T284" s="137">
        <f t="shared" si="83"/>
        <v>0</v>
      </c>
      <c r="AR284" s="138" t="s">
        <v>161</v>
      </c>
      <c r="AT284" s="138" t="s">
        <v>344</v>
      </c>
      <c r="AU284" s="138" t="s">
        <v>81</v>
      </c>
      <c r="AY284" s="15" t="s">
        <v>153</v>
      </c>
      <c r="BE284" s="139">
        <f t="shared" si="84"/>
        <v>2300</v>
      </c>
      <c r="BF284" s="139">
        <f t="shared" si="85"/>
        <v>0</v>
      </c>
      <c r="BG284" s="139">
        <f t="shared" si="86"/>
        <v>0</v>
      </c>
      <c r="BH284" s="139">
        <f t="shared" si="87"/>
        <v>0</v>
      </c>
      <c r="BI284" s="139">
        <f t="shared" si="88"/>
        <v>0</v>
      </c>
      <c r="BJ284" s="15" t="s">
        <v>79</v>
      </c>
      <c r="BK284" s="139">
        <f t="shared" si="89"/>
        <v>2300</v>
      </c>
      <c r="BL284" s="15" t="s">
        <v>161</v>
      </c>
      <c r="BM284" s="138" t="s">
        <v>943</v>
      </c>
    </row>
    <row r="285" spans="2:65" s="1" customFormat="1" ht="16.5" customHeight="1">
      <c r="B285" s="125"/>
      <c r="C285" s="140" t="s">
        <v>670</v>
      </c>
      <c r="D285" s="140" t="s">
        <v>344</v>
      </c>
      <c r="E285" s="141" t="s">
        <v>944</v>
      </c>
      <c r="F285" s="142" t="s">
        <v>945</v>
      </c>
      <c r="G285" s="143" t="s">
        <v>347</v>
      </c>
      <c r="H285" s="144">
        <v>16</v>
      </c>
      <c r="I285" s="145">
        <v>460</v>
      </c>
      <c r="J285" s="146">
        <f t="shared" si="80"/>
        <v>7360</v>
      </c>
      <c r="K285" s="142" t="s">
        <v>3</v>
      </c>
      <c r="L285" s="30"/>
      <c r="M285" s="147" t="s">
        <v>3</v>
      </c>
      <c r="N285" s="148" t="s">
        <v>42</v>
      </c>
      <c r="P285" s="136">
        <f t="shared" si="81"/>
        <v>0</v>
      </c>
      <c r="Q285" s="136">
        <v>0</v>
      </c>
      <c r="R285" s="136">
        <f t="shared" si="82"/>
        <v>0</v>
      </c>
      <c r="S285" s="136">
        <v>0</v>
      </c>
      <c r="T285" s="137">
        <f t="shared" si="83"/>
        <v>0</v>
      </c>
      <c r="AR285" s="138" t="s">
        <v>161</v>
      </c>
      <c r="AT285" s="138" t="s">
        <v>344</v>
      </c>
      <c r="AU285" s="138" t="s">
        <v>81</v>
      </c>
      <c r="AY285" s="15" t="s">
        <v>153</v>
      </c>
      <c r="BE285" s="139">
        <f t="shared" si="84"/>
        <v>7360</v>
      </c>
      <c r="BF285" s="139">
        <f t="shared" si="85"/>
        <v>0</v>
      </c>
      <c r="BG285" s="139">
        <f t="shared" si="86"/>
        <v>0</v>
      </c>
      <c r="BH285" s="139">
        <f t="shared" si="87"/>
        <v>0</v>
      </c>
      <c r="BI285" s="139">
        <f t="shared" si="88"/>
        <v>0</v>
      </c>
      <c r="BJ285" s="15" t="s">
        <v>79</v>
      </c>
      <c r="BK285" s="139">
        <f t="shared" si="89"/>
        <v>7360</v>
      </c>
      <c r="BL285" s="15" t="s">
        <v>161</v>
      </c>
      <c r="BM285" s="138" t="s">
        <v>946</v>
      </c>
    </row>
    <row r="286" spans="2:65" s="1" customFormat="1" ht="16.5" customHeight="1">
      <c r="B286" s="125"/>
      <c r="C286" s="140" t="s">
        <v>947</v>
      </c>
      <c r="D286" s="140" t="s">
        <v>344</v>
      </c>
      <c r="E286" s="141" t="s">
        <v>948</v>
      </c>
      <c r="F286" s="142" t="s">
        <v>949</v>
      </c>
      <c r="G286" s="143" t="s">
        <v>347</v>
      </c>
      <c r="H286" s="144">
        <v>11</v>
      </c>
      <c r="I286" s="145">
        <v>460</v>
      </c>
      <c r="J286" s="146">
        <f t="shared" si="80"/>
        <v>5060</v>
      </c>
      <c r="K286" s="142" t="s">
        <v>3</v>
      </c>
      <c r="L286" s="30"/>
      <c r="M286" s="147" t="s">
        <v>3</v>
      </c>
      <c r="N286" s="148" t="s">
        <v>42</v>
      </c>
      <c r="P286" s="136">
        <f t="shared" si="81"/>
        <v>0</v>
      </c>
      <c r="Q286" s="136">
        <v>0</v>
      </c>
      <c r="R286" s="136">
        <f t="shared" si="82"/>
        <v>0</v>
      </c>
      <c r="S286" s="136">
        <v>0</v>
      </c>
      <c r="T286" s="137">
        <f t="shared" si="83"/>
        <v>0</v>
      </c>
      <c r="AR286" s="138" t="s">
        <v>161</v>
      </c>
      <c r="AT286" s="138" t="s">
        <v>344</v>
      </c>
      <c r="AU286" s="138" t="s">
        <v>81</v>
      </c>
      <c r="AY286" s="15" t="s">
        <v>153</v>
      </c>
      <c r="BE286" s="139">
        <f t="shared" si="84"/>
        <v>5060</v>
      </c>
      <c r="BF286" s="139">
        <f t="shared" si="85"/>
        <v>0</v>
      </c>
      <c r="BG286" s="139">
        <f t="shared" si="86"/>
        <v>0</v>
      </c>
      <c r="BH286" s="139">
        <f t="shared" si="87"/>
        <v>0</v>
      </c>
      <c r="BI286" s="139">
        <f t="shared" si="88"/>
        <v>0</v>
      </c>
      <c r="BJ286" s="15" t="s">
        <v>79</v>
      </c>
      <c r="BK286" s="139">
        <f t="shared" si="89"/>
        <v>5060</v>
      </c>
      <c r="BL286" s="15" t="s">
        <v>161</v>
      </c>
      <c r="BM286" s="138" t="s">
        <v>950</v>
      </c>
    </row>
    <row r="287" spans="2:65" s="1" customFormat="1" ht="16.5" customHeight="1">
      <c r="B287" s="125"/>
      <c r="C287" s="140" t="s">
        <v>674</v>
      </c>
      <c r="D287" s="140" t="s">
        <v>344</v>
      </c>
      <c r="E287" s="141" t="s">
        <v>951</v>
      </c>
      <c r="F287" s="142" t="s">
        <v>952</v>
      </c>
      <c r="G287" s="143" t="s">
        <v>347</v>
      </c>
      <c r="H287" s="144">
        <v>18</v>
      </c>
      <c r="I287" s="145">
        <v>460</v>
      </c>
      <c r="J287" s="146">
        <f t="shared" si="80"/>
        <v>8280</v>
      </c>
      <c r="K287" s="142" t="s">
        <v>3</v>
      </c>
      <c r="L287" s="30"/>
      <c r="M287" s="147" t="s">
        <v>3</v>
      </c>
      <c r="N287" s="148" t="s">
        <v>42</v>
      </c>
      <c r="P287" s="136">
        <f t="shared" si="81"/>
        <v>0</v>
      </c>
      <c r="Q287" s="136">
        <v>0</v>
      </c>
      <c r="R287" s="136">
        <f t="shared" si="82"/>
        <v>0</v>
      </c>
      <c r="S287" s="136">
        <v>0</v>
      </c>
      <c r="T287" s="137">
        <f t="shared" si="83"/>
        <v>0</v>
      </c>
      <c r="AR287" s="138" t="s">
        <v>161</v>
      </c>
      <c r="AT287" s="138" t="s">
        <v>344</v>
      </c>
      <c r="AU287" s="138" t="s">
        <v>81</v>
      </c>
      <c r="AY287" s="15" t="s">
        <v>153</v>
      </c>
      <c r="BE287" s="139">
        <f t="shared" si="84"/>
        <v>8280</v>
      </c>
      <c r="BF287" s="139">
        <f t="shared" si="85"/>
        <v>0</v>
      </c>
      <c r="BG287" s="139">
        <f t="shared" si="86"/>
        <v>0</v>
      </c>
      <c r="BH287" s="139">
        <f t="shared" si="87"/>
        <v>0</v>
      </c>
      <c r="BI287" s="139">
        <f t="shared" si="88"/>
        <v>0</v>
      </c>
      <c r="BJ287" s="15" t="s">
        <v>79</v>
      </c>
      <c r="BK287" s="139">
        <f t="shared" si="89"/>
        <v>8280</v>
      </c>
      <c r="BL287" s="15" t="s">
        <v>161</v>
      </c>
      <c r="BM287" s="138" t="s">
        <v>953</v>
      </c>
    </row>
    <row r="288" spans="2:65" s="1" customFormat="1" ht="16.5" customHeight="1">
      <c r="B288" s="125"/>
      <c r="C288" s="140" t="s">
        <v>954</v>
      </c>
      <c r="D288" s="140" t="s">
        <v>344</v>
      </c>
      <c r="E288" s="141" t="s">
        <v>955</v>
      </c>
      <c r="F288" s="142" t="s">
        <v>956</v>
      </c>
      <c r="G288" s="143" t="s">
        <v>347</v>
      </c>
      <c r="H288" s="144">
        <v>100</v>
      </c>
      <c r="I288" s="145">
        <v>460</v>
      </c>
      <c r="J288" s="146">
        <f t="shared" si="80"/>
        <v>46000</v>
      </c>
      <c r="K288" s="142" t="s">
        <v>3</v>
      </c>
      <c r="L288" s="30"/>
      <c r="M288" s="147" t="s">
        <v>3</v>
      </c>
      <c r="N288" s="148" t="s">
        <v>42</v>
      </c>
      <c r="P288" s="136">
        <f t="shared" si="81"/>
        <v>0</v>
      </c>
      <c r="Q288" s="136">
        <v>0</v>
      </c>
      <c r="R288" s="136">
        <f t="shared" si="82"/>
        <v>0</v>
      </c>
      <c r="S288" s="136">
        <v>0</v>
      </c>
      <c r="T288" s="137">
        <f t="shared" si="83"/>
        <v>0</v>
      </c>
      <c r="AR288" s="138" t="s">
        <v>161</v>
      </c>
      <c r="AT288" s="138" t="s">
        <v>344</v>
      </c>
      <c r="AU288" s="138" t="s">
        <v>81</v>
      </c>
      <c r="AY288" s="15" t="s">
        <v>153</v>
      </c>
      <c r="BE288" s="139">
        <f t="shared" si="84"/>
        <v>46000</v>
      </c>
      <c r="BF288" s="139">
        <f t="shared" si="85"/>
        <v>0</v>
      </c>
      <c r="BG288" s="139">
        <f t="shared" si="86"/>
        <v>0</v>
      </c>
      <c r="BH288" s="139">
        <f t="shared" si="87"/>
        <v>0</v>
      </c>
      <c r="BI288" s="139">
        <f t="shared" si="88"/>
        <v>0</v>
      </c>
      <c r="BJ288" s="15" t="s">
        <v>79</v>
      </c>
      <c r="BK288" s="139">
        <f t="shared" si="89"/>
        <v>46000</v>
      </c>
      <c r="BL288" s="15" t="s">
        <v>161</v>
      </c>
      <c r="BM288" s="138" t="s">
        <v>957</v>
      </c>
    </row>
    <row r="289" spans="2:65" s="1" customFormat="1" ht="16.5" customHeight="1">
      <c r="B289" s="125"/>
      <c r="C289" s="140" t="s">
        <v>677</v>
      </c>
      <c r="D289" s="140" t="s">
        <v>344</v>
      </c>
      <c r="E289" s="141" t="s">
        <v>958</v>
      </c>
      <c r="F289" s="142" t="s">
        <v>372</v>
      </c>
      <c r="G289" s="143" t="s">
        <v>347</v>
      </c>
      <c r="H289" s="144">
        <v>70</v>
      </c>
      <c r="I289" s="145">
        <v>460</v>
      </c>
      <c r="J289" s="146">
        <f t="shared" si="80"/>
        <v>32200</v>
      </c>
      <c r="K289" s="142" t="s">
        <v>3</v>
      </c>
      <c r="L289" s="30"/>
      <c r="M289" s="147" t="s">
        <v>3</v>
      </c>
      <c r="N289" s="148" t="s">
        <v>42</v>
      </c>
      <c r="P289" s="136">
        <f t="shared" si="81"/>
        <v>0</v>
      </c>
      <c r="Q289" s="136">
        <v>0</v>
      </c>
      <c r="R289" s="136">
        <f t="shared" si="82"/>
        <v>0</v>
      </c>
      <c r="S289" s="136">
        <v>0</v>
      </c>
      <c r="T289" s="137">
        <f t="shared" si="83"/>
        <v>0</v>
      </c>
      <c r="AR289" s="138" t="s">
        <v>161</v>
      </c>
      <c r="AT289" s="138" t="s">
        <v>344</v>
      </c>
      <c r="AU289" s="138" t="s">
        <v>81</v>
      </c>
      <c r="AY289" s="15" t="s">
        <v>153</v>
      </c>
      <c r="BE289" s="139">
        <f t="shared" si="84"/>
        <v>32200</v>
      </c>
      <c r="BF289" s="139">
        <f t="shared" si="85"/>
        <v>0</v>
      </c>
      <c r="BG289" s="139">
        <f t="shared" si="86"/>
        <v>0</v>
      </c>
      <c r="BH289" s="139">
        <f t="shared" si="87"/>
        <v>0</v>
      </c>
      <c r="BI289" s="139">
        <f t="shared" si="88"/>
        <v>0</v>
      </c>
      <c r="BJ289" s="15" t="s">
        <v>79</v>
      </c>
      <c r="BK289" s="139">
        <f t="shared" si="89"/>
        <v>32200</v>
      </c>
      <c r="BL289" s="15" t="s">
        <v>161</v>
      </c>
      <c r="BM289" s="138" t="s">
        <v>959</v>
      </c>
    </row>
    <row r="290" spans="2:65" s="1" customFormat="1" ht="16.5" customHeight="1">
      <c r="B290" s="125"/>
      <c r="C290" s="140" t="s">
        <v>960</v>
      </c>
      <c r="D290" s="140" t="s">
        <v>344</v>
      </c>
      <c r="E290" s="141" t="s">
        <v>961</v>
      </c>
      <c r="F290" s="142" t="s">
        <v>962</v>
      </c>
      <c r="G290" s="143" t="s">
        <v>347</v>
      </c>
      <c r="H290" s="144">
        <v>50</v>
      </c>
      <c r="I290" s="145">
        <v>1000</v>
      </c>
      <c r="J290" s="146">
        <f t="shared" si="80"/>
        <v>50000</v>
      </c>
      <c r="K290" s="142" t="s">
        <v>3</v>
      </c>
      <c r="L290" s="30"/>
      <c r="M290" s="147" t="s">
        <v>3</v>
      </c>
      <c r="N290" s="148" t="s">
        <v>42</v>
      </c>
      <c r="P290" s="136">
        <f t="shared" si="81"/>
        <v>0</v>
      </c>
      <c r="Q290" s="136">
        <v>0</v>
      </c>
      <c r="R290" s="136">
        <f t="shared" si="82"/>
        <v>0</v>
      </c>
      <c r="S290" s="136">
        <v>0</v>
      </c>
      <c r="T290" s="137">
        <f t="shared" si="83"/>
        <v>0</v>
      </c>
      <c r="AR290" s="138" t="s">
        <v>161</v>
      </c>
      <c r="AT290" s="138" t="s">
        <v>344</v>
      </c>
      <c r="AU290" s="138" t="s">
        <v>81</v>
      </c>
      <c r="AY290" s="15" t="s">
        <v>153</v>
      </c>
      <c r="BE290" s="139">
        <f t="shared" si="84"/>
        <v>50000</v>
      </c>
      <c r="BF290" s="139">
        <f t="shared" si="85"/>
        <v>0</v>
      </c>
      <c r="BG290" s="139">
        <f t="shared" si="86"/>
        <v>0</v>
      </c>
      <c r="BH290" s="139">
        <f t="shared" si="87"/>
        <v>0</v>
      </c>
      <c r="BI290" s="139">
        <f t="shared" si="88"/>
        <v>0</v>
      </c>
      <c r="BJ290" s="15" t="s">
        <v>79</v>
      </c>
      <c r="BK290" s="139">
        <f t="shared" si="89"/>
        <v>50000</v>
      </c>
      <c r="BL290" s="15" t="s">
        <v>161</v>
      </c>
      <c r="BM290" s="138" t="s">
        <v>963</v>
      </c>
    </row>
    <row r="291" spans="2:65" s="1" customFormat="1" ht="16.5" customHeight="1">
      <c r="B291" s="125"/>
      <c r="C291" s="140" t="s">
        <v>681</v>
      </c>
      <c r="D291" s="140" t="s">
        <v>344</v>
      </c>
      <c r="E291" s="141" t="s">
        <v>964</v>
      </c>
      <c r="F291" s="142" t="s">
        <v>965</v>
      </c>
      <c r="G291" s="143" t="s">
        <v>347</v>
      </c>
      <c r="H291" s="144">
        <v>40</v>
      </c>
      <c r="I291" s="145">
        <v>1000</v>
      </c>
      <c r="J291" s="146">
        <f t="shared" si="80"/>
        <v>40000</v>
      </c>
      <c r="K291" s="142" t="s">
        <v>3</v>
      </c>
      <c r="L291" s="30"/>
      <c r="M291" s="147" t="s">
        <v>3</v>
      </c>
      <c r="N291" s="148" t="s">
        <v>42</v>
      </c>
      <c r="P291" s="136">
        <f t="shared" si="81"/>
        <v>0</v>
      </c>
      <c r="Q291" s="136">
        <v>0</v>
      </c>
      <c r="R291" s="136">
        <f t="shared" si="82"/>
        <v>0</v>
      </c>
      <c r="S291" s="136">
        <v>0</v>
      </c>
      <c r="T291" s="137">
        <f t="shared" si="83"/>
        <v>0</v>
      </c>
      <c r="AR291" s="138" t="s">
        <v>161</v>
      </c>
      <c r="AT291" s="138" t="s">
        <v>344</v>
      </c>
      <c r="AU291" s="138" t="s">
        <v>81</v>
      </c>
      <c r="AY291" s="15" t="s">
        <v>153</v>
      </c>
      <c r="BE291" s="139">
        <f t="shared" si="84"/>
        <v>40000</v>
      </c>
      <c r="BF291" s="139">
        <f t="shared" si="85"/>
        <v>0</v>
      </c>
      <c r="BG291" s="139">
        <f t="shared" si="86"/>
        <v>0</v>
      </c>
      <c r="BH291" s="139">
        <f t="shared" si="87"/>
        <v>0</v>
      </c>
      <c r="BI291" s="139">
        <f t="shared" si="88"/>
        <v>0</v>
      </c>
      <c r="BJ291" s="15" t="s">
        <v>79</v>
      </c>
      <c r="BK291" s="139">
        <f t="shared" si="89"/>
        <v>40000</v>
      </c>
      <c r="BL291" s="15" t="s">
        <v>161</v>
      </c>
      <c r="BM291" s="138" t="s">
        <v>966</v>
      </c>
    </row>
    <row r="292" spans="2:65" s="1" customFormat="1" ht="16.5" customHeight="1">
      <c r="B292" s="125"/>
      <c r="C292" s="140" t="s">
        <v>967</v>
      </c>
      <c r="D292" s="140" t="s">
        <v>344</v>
      </c>
      <c r="E292" s="141" t="s">
        <v>968</v>
      </c>
      <c r="F292" s="142" t="s">
        <v>380</v>
      </c>
      <c r="G292" s="143" t="s">
        <v>347</v>
      </c>
      <c r="H292" s="144">
        <v>40</v>
      </c>
      <c r="I292" s="145">
        <v>1000</v>
      </c>
      <c r="J292" s="146">
        <f t="shared" si="80"/>
        <v>40000</v>
      </c>
      <c r="K292" s="142" t="s">
        <v>3</v>
      </c>
      <c r="L292" s="30"/>
      <c r="M292" s="147" t="s">
        <v>3</v>
      </c>
      <c r="N292" s="148" t="s">
        <v>42</v>
      </c>
      <c r="P292" s="136">
        <f t="shared" si="81"/>
        <v>0</v>
      </c>
      <c r="Q292" s="136">
        <v>0</v>
      </c>
      <c r="R292" s="136">
        <f t="shared" si="82"/>
        <v>0</v>
      </c>
      <c r="S292" s="136">
        <v>0</v>
      </c>
      <c r="T292" s="137">
        <f t="shared" si="83"/>
        <v>0</v>
      </c>
      <c r="AR292" s="138" t="s">
        <v>161</v>
      </c>
      <c r="AT292" s="138" t="s">
        <v>344</v>
      </c>
      <c r="AU292" s="138" t="s">
        <v>81</v>
      </c>
      <c r="AY292" s="15" t="s">
        <v>153</v>
      </c>
      <c r="BE292" s="139">
        <f t="shared" si="84"/>
        <v>40000</v>
      </c>
      <c r="BF292" s="139">
        <f t="shared" si="85"/>
        <v>0</v>
      </c>
      <c r="BG292" s="139">
        <f t="shared" si="86"/>
        <v>0</v>
      </c>
      <c r="BH292" s="139">
        <f t="shared" si="87"/>
        <v>0</v>
      </c>
      <c r="BI292" s="139">
        <f t="shared" si="88"/>
        <v>0</v>
      </c>
      <c r="BJ292" s="15" t="s">
        <v>79</v>
      </c>
      <c r="BK292" s="139">
        <f t="shared" si="89"/>
        <v>40000</v>
      </c>
      <c r="BL292" s="15" t="s">
        <v>161</v>
      </c>
      <c r="BM292" s="138" t="s">
        <v>969</v>
      </c>
    </row>
    <row r="293" spans="2:65" s="1" customFormat="1" ht="16.5" customHeight="1">
      <c r="B293" s="125"/>
      <c r="C293" s="140" t="s">
        <v>684</v>
      </c>
      <c r="D293" s="140" t="s">
        <v>344</v>
      </c>
      <c r="E293" s="141" t="s">
        <v>970</v>
      </c>
      <c r="F293" s="142" t="s">
        <v>384</v>
      </c>
      <c r="G293" s="143" t="s">
        <v>347</v>
      </c>
      <c r="H293" s="144">
        <v>50</v>
      </c>
      <c r="I293" s="145">
        <v>675</v>
      </c>
      <c r="J293" s="146">
        <f t="shared" si="80"/>
        <v>33750</v>
      </c>
      <c r="K293" s="142" t="s">
        <v>3</v>
      </c>
      <c r="L293" s="30"/>
      <c r="M293" s="147" t="s">
        <v>3</v>
      </c>
      <c r="N293" s="148" t="s">
        <v>42</v>
      </c>
      <c r="P293" s="136">
        <f t="shared" si="81"/>
        <v>0</v>
      </c>
      <c r="Q293" s="136">
        <v>0</v>
      </c>
      <c r="R293" s="136">
        <f t="shared" si="82"/>
        <v>0</v>
      </c>
      <c r="S293" s="136">
        <v>0</v>
      </c>
      <c r="T293" s="137">
        <f t="shared" si="83"/>
        <v>0</v>
      </c>
      <c r="AR293" s="138" t="s">
        <v>161</v>
      </c>
      <c r="AT293" s="138" t="s">
        <v>344</v>
      </c>
      <c r="AU293" s="138" t="s">
        <v>81</v>
      </c>
      <c r="AY293" s="15" t="s">
        <v>153</v>
      </c>
      <c r="BE293" s="139">
        <f t="shared" si="84"/>
        <v>33750</v>
      </c>
      <c r="BF293" s="139">
        <f t="shared" si="85"/>
        <v>0</v>
      </c>
      <c r="BG293" s="139">
        <f t="shared" si="86"/>
        <v>0</v>
      </c>
      <c r="BH293" s="139">
        <f t="shared" si="87"/>
        <v>0</v>
      </c>
      <c r="BI293" s="139">
        <f t="shared" si="88"/>
        <v>0</v>
      </c>
      <c r="BJ293" s="15" t="s">
        <v>79</v>
      </c>
      <c r="BK293" s="139">
        <f t="shared" si="89"/>
        <v>33750</v>
      </c>
      <c r="BL293" s="15" t="s">
        <v>161</v>
      </c>
      <c r="BM293" s="138" t="s">
        <v>971</v>
      </c>
    </row>
    <row r="294" spans="2:65" s="1" customFormat="1" ht="16.5" customHeight="1">
      <c r="B294" s="125"/>
      <c r="C294" s="140" t="s">
        <v>972</v>
      </c>
      <c r="D294" s="140" t="s">
        <v>344</v>
      </c>
      <c r="E294" s="141" t="s">
        <v>973</v>
      </c>
      <c r="F294" s="142" t="s">
        <v>388</v>
      </c>
      <c r="G294" s="143" t="s">
        <v>164</v>
      </c>
      <c r="H294" s="144">
        <v>1</v>
      </c>
      <c r="I294" s="145">
        <v>15500</v>
      </c>
      <c r="J294" s="146">
        <f t="shared" si="80"/>
        <v>15500</v>
      </c>
      <c r="K294" s="142" t="s">
        <v>3</v>
      </c>
      <c r="L294" s="30"/>
      <c r="M294" s="147" t="s">
        <v>3</v>
      </c>
      <c r="N294" s="148" t="s">
        <v>42</v>
      </c>
      <c r="P294" s="136">
        <f t="shared" si="81"/>
        <v>0</v>
      </c>
      <c r="Q294" s="136">
        <v>0</v>
      </c>
      <c r="R294" s="136">
        <f t="shared" si="82"/>
        <v>0</v>
      </c>
      <c r="S294" s="136">
        <v>0</v>
      </c>
      <c r="T294" s="137">
        <f t="shared" si="83"/>
        <v>0</v>
      </c>
      <c r="AR294" s="138" t="s">
        <v>161</v>
      </c>
      <c r="AT294" s="138" t="s">
        <v>344</v>
      </c>
      <c r="AU294" s="138" t="s">
        <v>81</v>
      </c>
      <c r="AY294" s="15" t="s">
        <v>153</v>
      </c>
      <c r="BE294" s="139">
        <f t="shared" si="84"/>
        <v>15500</v>
      </c>
      <c r="BF294" s="139">
        <f t="shared" si="85"/>
        <v>0</v>
      </c>
      <c r="BG294" s="139">
        <f t="shared" si="86"/>
        <v>0</v>
      </c>
      <c r="BH294" s="139">
        <f t="shared" si="87"/>
        <v>0</v>
      </c>
      <c r="BI294" s="139">
        <f t="shared" si="88"/>
        <v>0</v>
      </c>
      <c r="BJ294" s="15" t="s">
        <v>79</v>
      </c>
      <c r="BK294" s="139">
        <f t="shared" si="89"/>
        <v>15500</v>
      </c>
      <c r="BL294" s="15" t="s">
        <v>161</v>
      </c>
      <c r="BM294" s="138" t="s">
        <v>974</v>
      </c>
    </row>
    <row r="295" spans="2:65" s="1" customFormat="1" ht="16.5" customHeight="1">
      <c r="B295" s="125"/>
      <c r="C295" s="140" t="s">
        <v>688</v>
      </c>
      <c r="D295" s="140" t="s">
        <v>344</v>
      </c>
      <c r="E295" s="141" t="s">
        <v>975</v>
      </c>
      <c r="F295" s="142" t="s">
        <v>976</v>
      </c>
      <c r="G295" s="143" t="s">
        <v>164</v>
      </c>
      <c r="H295" s="144">
        <v>1</v>
      </c>
      <c r="I295" s="145">
        <v>23808.262500000001</v>
      </c>
      <c r="J295" s="146">
        <f t="shared" si="80"/>
        <v>23808.26</v>
      </c>
      <c r="K295" s="142" t="s">
        <v>3</v>
      </c>
      <c r="L295" s="30"/>
      <c r="M295" s="147" t="s">
        <v>3</v>
      </c>
      <c r="N295" s="148" t="s">
        <v>42</v>
      </c>
      <c r="P295" s="136">
        <f t="shared" si="81"/>
        <v>0</v>
      </c>
      <c r="Q295" s="136">
        <v>0</v>
      </c>
      <c r="R295" s="136">
        <f t="shared" si="82"/>
        <v>0</v>
      </c>
      <c r="S295" s="136">
        <v>0</v>
      </c>
      <c r="T295" s="137">
        <f t="shared" si="83"/>
        <v>0</v>
      </c>
      <c r="AR295" s="138" t="s">
        <v>161</v>
      </c>
      <c r="AT295" s="138" t="s">
        <v>344</v>
      </c>
      <c r="AU295" s="138" t="s">
        <v>81</v>
      </c>
      <c r="AY295" s="15" t="s">
        <v>153</v>
      </c>
      <c r="BE295" s="139">
        <f t="shared" si="84"/>
        <v>23808.26</v>
      </c>
      <c r="BF295" s="139">
        <f t="shared" si="85"/>
        <v>0</v>
      </c>
      <c r="BG295" s="139">
        <f t="shared" si="86"/>
        <v>0</v>
      </c>
      <c r="BH295" s="139">
        <f t="shared" si="87"/>
        <v>0</v>
      </c>
      <c r="BI295" s="139">
        <f t="shared" si="88"/>
        <v>0</v>
      </c>
      <c r="BJ295" s="15" t="s">
        <v>79</v>
      </c>
      <c r="BK295" s="139">
        <f t="shared" si="89"/>
        <v>23808.26</v>
      </c>
      <c r="BL295" s="15" t="s">
        <v>161</v>
      </c>
      <c r="BM295" s="138" t="s">
        <v>977</v>
      </c>
    </row>
    <row r="296" spans="2:65" s="1" customFormat="1" ht="16.5" customHeight="1">
      <c r="B296" s="125"/>
      <c r="C296" s="140" t="s">
        <v>978</v>
      </c>
      <c r="D296" s="140" t="s">
        <v>344</v>
      </c>
      <c r="E296" s="141" t="s">
        <v>979</v>
      </c>
      <c r="F296" s="142" t="s">
        <v>980</v>
      </c>
      <c r="G296" s="143" t="s">
        <v>164</v>
      </c>
      <c r="H296" s="144">
        <v>1</v>
      </c>
      <c r="I296" s="145">
        <v>60362.362499999996</v>
      </c>
      <c r="J296" s="146">
        <f t="shared" si="80"/>
        <v>60362.36</v>
      </c>
      <c r="K296" s="142" t="s">
        <v>3</v>
      </c>
      <c r="L296" s="30"/>
      <c r="M296" s="147" t="s">
        <v>3</v>
      </c>
      <c r="N296" s="148" t="s">
        <v>42</v>
      </c>
      <c r="P296" s="136">
        <f t="shared" si="81"/>
        <v>0</v>
      </c>
      <c r="Q296" s="136">
        <v>0</v>
      </c>
      <c r="R296" s="136">
        <f t="shared" si="82"/>
        <v>0</v>
      </c>
      <c r="S296" s="136">
        <v>0</v>
      </c>
      <c r="T296" s="137">
        <f t="shared" si="83"/>
        <v>0</v>
      </c>
      <c r="AR296" s="138" t="s">
        <v>161</v>
      </c>
      <c r="AT296" s="138" t="s">
        <v>344</v>
      </c>
      <c r="AU296" s="138" t="s">
        <v>81</v>
      </c>
      <c r="AY296" s="15" t="s">
        <v>153</v>
      </c>
      <c r="BE296" s="139">
        <f t="shared" si="84"/>
        <v>60362.36</v>
      </c>
      <c r="BF296" s="139">
        <f t="shared" si="85"/>
        <v>0</v>
      </c>
      <c r="BG296" s="139">
        <f t="shared" si="86"/>
        <v>0</v>
      </c>
      <c r="BH296" s="139">
        <f t="shared" si="87"/>
        <v>0</v>
      </c>
      <c r="BI296" s="139">
        <f t="shared" si="88"/>
        <v>0</v>
      </c>
      <c r="BJ296" s="15" t="s">
        <v>79</v>
      </c>
      <c r="BK296" s="139">
        <f t="shared" si="89"/>
        <v>60362.36</v>
      </c>
      <c r="BL296" s="15" t="s">
        <v>161</v>
      </c>
      <c r="BM296" s="138" t="s">
        <v>981</v>
      </c>
    </row>
    <row r="297" spans="2:65" s="1" customFormat="1" ht="16.5" customHeight="1">
      <c r="B297" s="125"/>
      <c r="C297" s="140" t="s">
        <v>690</v>
      </c>
      <c r="D297" s="140" t="s">
        <v>344</v>
      </c>
      <c r="E297" s="141" t="s">
        <v>982</v>
      </c>
      <c r="F297" s="142" t="s">
        <v>391</v>
      </c>
      <c r="G297" s="143" t="s">
        <v>347</v>
      </c>
      <c r="H297" s="144">
        <v>50</v>
      </c>
      <c r="I297" s="145">
        <v>460</v>
      </c>
      <c r="J297" s="146">
        <f t="shared" si="80"/>
        <v>23000</v>
      </c>
      <c r="K297" s="142" t="s">
        <v>3</v>
      </c>
      <c r="L297" s="30"/>
      <c r="M297" s="147" t="s">
        <v>3</v>
      </c>
      <c r="N297" s="148" t="s">
        <v>42</v>
      </c>
      <c r="P297" s="136">
        <f t="shared" si="81"/>
        <v>0</v>
      </c>
      <c r="Q297" s="136">
        <v>0</v>
      </c>
      <c r="R297" s="136">
        <f t="shared" si="82"/>
        <v>0</v>
      </c>
      <c r="S297" s="136">
        <v>0</v>
      </c>
      <c r="T297" s="137">
        <f t="shared" si="83"/>
        <v>0</v>
      </c>
      <c r="AR297" s="138" t="s">
        <v>161</v>
      </c>
      <c r="AT297" s="138" t="s">
        <v>344</v>
      </c>
      <c r="AU297" s="138" t="s">
        <v>81</v>
      </c>
      <c r="AY297" s="15" t="s">
        <v>153</v>
      </c>
      <c r="BE297" s="139">
        <f t="shared" si="84"/>
        <v>23000</v>
      </c>
      <c r="BF297" s="139">
        <f t="shared" si="85"/>
        <v>0</v>
      </c>
      <c r="BG297" s="139">
        <f t="shared" si="86"/>
        <v>0</v>
      </c>
      <c r="BH297" s="139">
        <f t="shared" si="87"/>
        <v>0</v>
      </c>
      <c r="BI297" s="139">
        <f t="shared" si="88"/>
        <v>0</v>
      </c>
      <c r="BJ297" s="15" t="s">
        <v>79</v>
      </c>
      <c r="BK297" s="139">
        <f t="shared" si="89"/>
        <v>23000</v>
      </c>
      <c r="BL297" s="15" t="s">
        <v>161</v>
      </c>
      <c r="BM297" s="138" t="s">
        <v>983</v>
      </c>
    </row>
    <row r="298" spans="2:65" s="1" customFormat="1" ht="16.5" customHeight="1">
      <c r="B298" s="125"/>
      <c r="C298" s="140" t="s">
        <v>984</v>
      </c>
      <c r="D298" s="140" t="s">
        <v>344</v>
      </c>
      <c r="E298" s="141" t="s">
        <v>985</v>
      </c>
      <c r="F298" s="142" t="s">
        <v>395</v>
      </c>
      <c r="G298" s="143" t="s">
        <v>347</v>
      </c>
      <c r="H298" s="144">
        <v>45</v>
      </c>
      <c r="I298" s="145">
        <v>460</v>
      </c>
      <c r="J298" s="146">
        <f t="shared" si="80"/>
        <v>20700</v>
      </c>
      <c r="K298" s="142" t="s">
        <v>3</v>
      </c>
      <c r="L298" s="30"/>
      <c r="M298" s="149" t="s">
        <v>3</v>
      </c>
      <c r="N298" s="150" t="s">
        <v>42</v>
      </c>
      <c r="O298" s="151"/>
      <c r="P298" s="152">
        <f t="shared" si="81"/>
        <v>0</v>
      </c>
      <c r="Q298" s="152">
        <v>0</v>
      </c>
      <c r="R298" s="152">
        <f t="shared" si="82"/>
        <v>0</v>
      </c>
      <c r="S298" s="152">
        <v>0</v>
      </c>
      <c r="T298" s="153">
        <f t="shared" si="83"/>
        <v>0</v>
      </c>
      <c r="AR298" s="138" t="s">
        <v>161</v>
      </c>
      <c r="AT298" s="138" t="s">
        <v>344</v>
      </c>
      <c r="AU298" s="138" t="s">
        <v>81</v>
      </c>
      <c r="AY298" s="15" t="s">
        <v>153</v>
      </c>
      <c r="BE298" s="139">
        <f t="shared" si="84"/>
        <v>20700</v>
      </c>
      <c r="BF298" s="139">
        <f t="shared" si="85"/>
        <v>0</v>
      </c>
      <c r="BG298" s="139">
        <f t="shared" si="86"/>
        <v>0</v>
      </c>
      <c r="BH298" s="139">
        <f t="shared" si="87"/>
        <v>0</v>
      </c>
      <c r="BI298" s="139">
        <f t="shared" si="88"/>
        <v>0</v>
      </c>
      <c r="BJ298" s="15" t="s">
        <v>79</v>
      </c>
      <c r="BK298" s="139">
        <f t="shared" si="89"/>
        <v>20700</v>
      </c>
      <c r="BL298" s="15" t="s">
        <v>161</v>
      </c>
      <c r="BM298" s="138" t="s">
        <v>986</v>
      </c>
    </row>
    <row r="299" spans="2:65" s="1" customFormat="1" ht="6.95" customHeight="1">
      <c r="B299" s="39"/>
      <c r="C299" s="40"/>
      <c r="D299" s="40"/>
      <c r="E299" s="40"/>
      <c r="F299" s="40"/>
      <c r="G299" s="40"/>
      <c r="H299" s="40"/>
      <c r="I299" s="40"/>
      <c r="J299" s="40"/>
      <c r="K299" s="40"/>
      <c r="L299" s="30"/>
    </row>
  </sheetData>
  <autoFilter ref="C93:K298" xr:uid="{00000000-0009-0000-0000-000002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85"/>
  <sheetViews>
    <sheetView showGridLines="0" topLeftCell="A206" zoomScale="90" zoomScaleNormal="90" workbookViewId="0">
      <selection activeCell="I191" sqref="I1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987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ROUND(J95, 2)</f>
        <v>1796903.7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ROUND((SUM(BE95:BE284)),  2)</f>
        <v>1796903.7</v>
      </c>
      <c r="I33" s="87">
        <v>0.21</v>
      </c>
      <c r="J33" s="86">
        <f>ROUND(((SUM(BE95:BE284))*I33),  2)</f>
        <v>377349.78</v>
      </c>
      <c r="L33" s="30"/>
    </row>
    <row r="34" spans="2:12" s="1" customFormat="1" ht="14.45" customHeight="1">
      <c r="B34" s="30"/>
      <c r="E34" s="25" t="s">
        <v>43</v>
      </c>
      <c r="F34" s="86">
        <f>ROUND((SUM(BF95:BF284)),  2)</f>
        <v>0</v>
      </c>
      <c r="I34" s="87">
        <v>0.12</v>
      </c>
      <c r="J34" s="86">
        <f>ROUND(((SUM(BF95:BF284))*I34),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ROUND((SUM(BG95:BG284)),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ROUND((SUM(BH95:BH284)),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ROUND((SUM(BI95:BI284)),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2174253.48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33RM3 - 1.část monoblok-1.část+DT3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J95</f>
        <v>1796903.7000000002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J96</f>
        <v>1796903.7000000002</v>
      </c>
      <c r="L60" s="97"/>
    </row>
    <row r="61" spans="2:47" s="9" customFormat="1" ht="19.899999999999999" customHeight="1">
      <c r="B61" s="101"/>
      <c r="D61" s="102" t="s">
        <v>988</v>
      </c>
      <c r="E61" s="103"/>
      <c r="F61" s="103"/>
      <c r="G61" s="103"/>
      <c r="H61" s="103"/>
      <c r="I61" s="103"/>
      <c r="J61" s="104">
        <f>J97</f>
        <v>30663.310000000005</v>
      </c>
      <c r="L61" s="101"/>
    </row>
    <row r="62" spans="2:47" s="9" customFormat="1" ht="19.899999999999999" customHeight="1">
      <c r="B62" s="101"/>
      <c r="D62" s="102" t="s">
        <v>989</v>
      </c>
      <c r="E62" s="103"/>
      <c r="F62" s="103"/>
      <c r="G62" s="103"/>
      <c r="H62" s="103"/>
      <c r="I62" s="103"/>
      <c r="J62" s="104">
        <f>J105</f>
        <v>782653.6100000001</v>
      </c>
      <c r="L62" s="101"/>
    </row>
    <row r="63" spans="2:47" s="9" customFormat="1" ht="19.899999999999999" customHeight="1">
      <c r="B63" s="101"/>
      <c r="D63" s="102" t="s">
        <v>990</v>
      </c>
      <c r="E63" s="103"/>
      <c r="F63" s="103"/>
      <c r="G63" s="103"/>
      <c r="H63" s="103"/>
      <c r="I63" s="103"/>
      <c r="J63" s="104">
        <f>J189</f>
        <v>28511.11</v>
      </c>
      <c r="L63" s="101"/>
    </row>
    <row r="64" spans="2:47" s="9" customFormat="1" ht="19.899999999999999" customHeight="1">
      <c r="B64" s="101"/>
      <c r="D64" s="102" t="s">
        <v>991</v>
      </c>
      <c r="E64" s="103"/>
      <c r="F64" s="103"/>
      <c r="G64" s="103"/>
      <c r="H64" s="103"/>
      <c r="I64" s="103"/>
      <c r="J64" s="104">
        <f>J197</f>
        <v>109154.64</v>
      </c>
      <c r="L64" s="101"/>
    </row>
    <row r="65" spans="2:12" s="9" customFormat="1" ht="14.85" customHeight="1">
      <c r="B65" s="101"/>
      <c r="D65" s="102" t="s">
        <v>992</v>
      </c>
      <c r="E65" s="103"/>
      <c r="F65" s="103"/>
      <c r="G65" s="103"/>
      <c r="H65" s="103"/>
      <c r="I65" s="103"/>
      <c r="J65" s="104">
        <f>J198</f>
        <v>62155.679999999993</v>
      </c>
      <c r="L65" s="101"/>
    </row>
    <row r="66" spans="2:12" s="9" customFormat="1" ht="14.85" customHeight="1">
      <c r="B66" s="101"/>
      <c r="D66" s="102" t="s">
        <v>993</v>
      </c>
      <c r="E66" s="103"/>
      <c r="F66" s="103"/>
      <c r="G66" s="103"/>
      <c r="H66" s="103"/>
      <c r="I66" s="103"/>
      <c r="J66" s="104">
        <f>J207</f>
        <v>46998.960000000006</v>
      </c>
      <c r="L66" s="101"/>
    </row>
    <row r="67" spans="2:12" s="9" customFormat="1" ht="19.899999999999999" customHeight="1">
      <c r="B67" s="101"/>
      <c r="D67" s="102" t="s">
        <v>405</v>
      </c>
      <c r="E67" s="103"/>
      <c r="F67" s="103"/>
      <c r="G67" s="103"/>
      <c r="H67" s="103"/>
      <c r="I67" s="103"/>
      <c r="J67" s="104">
        <f>J215</f>
        <v>15031.43</v>
      </c>
      <c r="L67" s="101"/>
    </row>
    <row r="68" spans="2:12" s="9" customFormat="1" ht="19.899999999999999" customHeight="1">
      <c r="B68" s="101"/>
      <c r="D68" s="102" t="s">
        <v>994</v>
      </c>
      <c r="E68" s="103"/>
      <c r="F68" s="103"/>
      <c r="G68" s="103"/>
      <c r="H68" s="103"/>
      <c r="I68" s="103"/>
      <c r="J68" s="104">
        <f>J217</f>
        <v>196785.64</v>
      </c>
      <c r="L68" s="101"/>
    </row>
    <row r="69" spans="2:12" s="9" customFormat="1" ht="14.85" customHeight="1">
      <c r="B69" s="101"/>
      <c r="D69" s="102" t="s">
        <v>407</v>
      </c>
      <c r="E69" s="103"/>
      <c r="F69" s="103"/>
      <c r="G69" s="103"/>
      <c r="H69" s="103"/>
      <c r="I69" s="103"/>
      <c r="J69" s="104">
        <f>J218</f>
        <v>42407.57</v>
      </c>
      <c r="L69" s="101"/>
    </row>
    <row r="70" spans="2:12" s="9" customFormat="1" ht="14.85" customHeight="1">
      <c r="B70" s="101"/>
      <c r="D70" s="102" t="s">
        <v>995</v>
      </c>
      <c r="E70" s="103"/>
      <c r="F70" s="103"/>
      <c r="G70" s="103"/>
      <c r="H70" s="103"/>
      <c r="I70" s="103"/>
      <c r="J70" s="104">
        <f>J220</f>
        <v>29002.79</v>
      </c>
      <c r="L70" s="101"/>
    </row>
    <row r="71" spans="2:12" s="9" customFormat="1" ht="14.85" customHeight="1">
      <c r="B71" s="101"/>
      <c r="D71" s="102" t="s">
        <v>996</v>
      </c>
      <c r="E71" s="103"/>
      <c r="F71" s="103"/>
      <c r="G71" s="103"/>
      <c r="H71" s="103"/>
      <c r="I71" s="103"/>
      <c r="J71" s="104">
        <f>J223</f>
        <v>119536.24</v>
      </c>
      <c r="L71" s="101"/>
    </row>
    <row r="72" spans="2:12" s="9" customFormat="1" ht="14.85" customHeight="1">
      <c r="B72" s="101"/>
      <c r="D72" s="102" t="s">
        <v>997</v>
      </c>
      <c r="E72" s="103"/>
      <c r="F72" s="103"/>
      <c r="G72" s="103"/>
      <c r="H72" s="103"/>
      <c r="I72" s="103"/>
      <c r="J72" s="104">
        <f>J225</f>
        <v>5839.04</v>
      </c>
      <c r="L72" s="101"/>
    </row>
    <row r="73" spans="2:12" s="9" customFormat="1" ht="19.899999999999999" customHeight="1">
      <c r="B73" s="101"/>
      <c r="D73" s="102" t="s">
        <v>135</v>
      </c>
      <c r="E73" s="103"/>
      <c r="F73" s="103"/>
      <c r="G73" s="103"/>
      <c r="H73" s="103"/>
      <c r="I73" s="103"/>
      <c r="J73" s="104">
        <f>J227</f>
        <v>69114.19</v>
      </c>
      <c r="L73" s="101"/>
    </row>
    <row r="74" spans="2:12" s="9" customFormat="1" ht="19.899999999999999" customHeight="1">
      <c r="B74" s="101"/>
      <c r="D74" s="102" t="s">
        <v>136</v>
      </c>
      <c r="E74" s="103"/>
      <c r="F74" s="103"/>
      <c r="G74" s="103"/>
      <c r="H74" s="103"/>
      <c r="I74" s="103"/>
      <c r="J74" s="104">
        <f>J245</f>
        <v>105459.15000000002</v>
      </c>
      <c r="L74" s="101"/>
    </row>
    <row r="75" spans="2:12" s="9" customFormat="1" ht="19.899999999999999" customHeight="1">
      <c r="B75" s="101"/>
      <c r="D75" s="102" t="s">
        <v>138</v>
      </c>
      <c r="E75" s="103"/>
      <c r="F75" s="103"/>
      <c r="G75" s="103"/>
      <c r="H75" s="103"/>
      <c r="I75" s="103"/>
      <c r="J75" s="104">
        <f>J266</f>
        <v>459530.62</v>
      </c>
      <c r="L75" s="101"/>
    </row>
    <row r="76" spans="2:12" s="1" customFormat="1" ht="21.75" customHeight="1">
      <c r="B76" s="30"/>
      <c r="L76" s="30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0"/>
    </row>
    <row r="81" spans="2:63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0"/>
    </row>
    <row r="82" spans="2:63" s="1" customFormat="1" ht="24.95" customHeight="1">
      <c r="B82" s="30"/>
      <c r="C82" s="19" t="s">
        <v>139</v>
      </c>
      <c r="L82" s="30"/>
    </row>
    <row r="83" spans="2:63" s="1" customFormat="1" ht="6.95" customHeight="1">
      <c r="B83" s="30"/>
      <c r="L83" s="30"/>
    </row>
    <row r="84" spans="2:63" s="1" customFormat="1" ht="12" customHeight="1">
      <c r="B84" s="30"/>
      <c r="C84" s="25" t="s">
        <v>17</v>
      </c>
      <c r="L84" s="30"/>
    </row>
    <row r="85" spans="2:63" s="1" customFormat="1" ht="16.5" customHeight="1">
      <c r="B85" s="30"/>
      <c r="E85" s="291" t="str">
        <f>E7</f>
        <v>ČOV Vrchlabí</v>
      </c>
      <c r="F85" s="292"/>
      <c r="G85" s="292"/>
      <c r="H85" s="292"/>
      <c r="L85" s="30"/>
    </row>
    <row r="86" spans="2:63" s="1" customFormat="1" ht="12" customHeight="1">
      <c r="B86" s="30"/>
      <c r="C86" s="25" t="s">
        <v>125</v>
      </c>
      <c r="L86" s="30"/>
    </row>
    <row r="87" spans="2:63" s="1" customFormat="1" ht="16.5" customHeight="1">
      <c r="B87" s="30"/>
      <c r="E87" s="285" t="str">
        <f>E9</f>
        <v>33RM3 - 1.část monoblok-1.část+DT3</v>
      </c>
      <c r="F87" s="290"/>
      <c r="G87" s="290"/>
      <c r="H87" s="290"/>
      <c r="L87" s="30"/>
    </row>
    <row r="88" spans="2:63" s="1" customFormat="1" ht="6.95" customHeight="1">
      <c r="B88" s="30"/>
      <c r="L88" s="30"/>
    </row>
    <row r="89" spans="2:63" s="1" customFormat="1" ht="12" customHeight="1">
      <c r="B89" s="30"/>
      <c r="C89" s="25" t="s">
        <v>21</v>
      </c>
      <c r="F89" s="23" t="str">
        <f>F12</f>
        <v xml:space="preserve"> </v>
      </c>
      <c r="I89" s="25" t="s">
        <v>23</v>
      </c>
      <c r="J89" s="47">
        <f>IF(J12="","",J12)</f>
        <v>45539</v>
      </c>
      <c r="L89" s="30"/>
    </row>
    <row r="90" spans="2:63" s="1" customFormat="1" ht="6.95" customHeight="1">
      <c r="B90" s="30"/>
      <c r="L90" s="30"/>
    </row>
    <row r="91" spans="2:63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63" s="1" customFormat="1" ht="15.2" customHeight="1">
      <c r="B92" s="30"/>
      <c r="C92" s="25" t="s">
        <v>28</v>
      </c>
      <c r="F92" s="23" t="str">
        <f>IF(E18="","",E18)</f>
        <v>VODA CZ s.r.o.</v>
      </c>
      <c r="I92" s="25" t="s">
        <v>31</v>
      </c>
      <c r="J92" s="28" t="str">
        <f>E24</f>
        <v>PP POHONY</v>
      </c>
      <c r="L92" s="30"/>
    </row>
    <row r="93" spans="2:63" s="1" customFormat="1" ht="10.35" customHeight="1">
      <c r="B93" s="30"/>
      <c r="L93" s="30"/>
    </row>
    <row r="94" spans="2:63" s="10" customFormat="1" ht="29.25" customHeight="1">
      <c r="B94" s="105"/>
      <c r="C94" s="106" t="s">
        <v>140</v>
      </c>
      <c r="D94" s="107" t="s">
        <v>56</v>
      </c>
      <c r="E94" s="107" t="s">
        <v>52</v>
      </c>
      <c r="F94" s="107" t="s">
        <v>53</v>
      </c>
      <c r="G94" s="107" t="s">
        <v>141</v>
      </c>
      <c r="H94" s="107" t="s">
        <v>142</v>
      </c>
      <c r="I94" s="107" t="s">
        <v>143</v>
      </c>
      <c r="J94" s="107" t="s">
        <v>129</v>
      </c>
      <c r="K94" s="108" t="s">
        <v>144</v>
      </c>
      <c r="L94" s="105"/>
      <c r="M94" s="54" t="s">
        <v>3</v>
      </c>
      <c r="N94" s="55" t="s">
        <v>41</v>
      </c>
      <c r="O94" s="55" t="s">
        <v>145</v>
      </c>
      <c r="P94" s="55" t="s">
        <v>146</v>
      </c>
      <c r="Q94" s="55" t="s">
        <v>147</v>
      </c>
      <c r="R94" s="55" t="s">
        <v>148</v>
      </c>
      <c r="S94" s="55" t="s">
        <v>149</v>
      </c>
      <c r="T94" s="56" t="s">
        <v>150</v>
      </c>
    </row>
    <row r="95" spans="2:63" s="1" customFormat="1" ht="22.9" customHeight="1">
      <c r="B95" s="30"/>
      <c r="C95" s="59" t="s">
        <v>151</v>
      </c>
      <c r="J95" s="109">
        <f>BK95</f>
        <v>1796903.7000000002</v>
      </c>
      <c r="L95" s="30"/>
      <c r="M95" s="57"/>
      <c r="N95" s="48"/>
      <c r="O95" s="48"/>
      <c r="P95" s="110">
        <f>P96</f>
        <v>0</v>
      </c>
      <c r="Q95" s="48"/>
      <c r="R95" s="110">
        <f>R96</f>
        <v>0</v>
      </c>
      <c r="S95" s="48"/>
      <c r="T95" s="111">
        <f>T96</f>
        <v>0</v>
      </c>
      <c r="AT95" s="15" t="s">
        <v>70</v>
      </c>
      <c r="AU95" s="15" t="s">
        <v>130</v>
      </c>
      <c r="BK95" s="112">
        <f>BK96</f>
        <v>1796903.7000000002</v>
      </c>
    </row>
    <row r="96" spans="2:63" s="11" customFormat="1" ht="25.9" customHeight="1">
      <c r="B96" s="113"/>
      <c r="D96" s="114" t="s">
        <v>70</v>
      </c>
      <c r="E96" s="115" t="s">
        <v>152</v>
      </c>
      <c r="F96" s="115" t="s">
        <v>152</v>
      </c>
      <c r="I96" s="116"/>
      <c r="J96" s="117">
        <f>BK96</f>
        <v>1796903.7000000002</v>
      </c>
      <c r="L96" s="113"/>
      <c r="M96" s="118"/>
      <c r="P96" s="119">
        <f>P97+P105+P189+P197+P215+P217+P227+P245+P266</f>
        <v>0</v>
      </c>
      <c r="R96" s="119">
        <f>R97+R105+R189+R197+R215+R217+R227+R245+R266</f>
        <v>0</v>
      </c>
      <c r="T96" s="120">
        <f>T97+T105+T189+T197+T215+T217+T227+T245+T266</f>
        <v>0</v>
      </c>
      <c r="AR96" s="114" t="s">
        <v>79</v>
      </c>
      <c r="AT96" s="121" t="s">
        <v>70</v>
      </c>
      <c r="AU96" s="121" t="s">
        <v>71</v>
      </c>
      <c r="AY96" s="114" t="s">
        <v>153</v>
      </c>
      <c r="BK96" s="122">
        <f>BK97+BK105+BK189+BK197+BK215+BK217+BK227+BK245+BK266</f>
        <v>1796903.7000000002</v>
      </c>
    </row>
    <row r="97" spans="2:65" s="11" customFormat="1" ht="22.9" customHeight="1">
      <c r="B97" s="113"/>
      <c r="D97" s="114" t="s">
        <v>70</v>
      </c>
      <c r="E97" s="123" t="s">
        <v>409</v>
      </c>
      <c r="F97" s="123" t="s">
        <v>998</v>
      </c>
      <c r="I97" s="116"/>
      <c r="J97" s="124">
        <f>BK97</f>
        <v>30663.310000000005</v>
      </c>
      <c r="L97" s="113"/>
      <c r="M97" s="118"/>
      <c r="P97" s="119">
        <f>SUM(P98:P104)</f>
        <v>0</v>
      </c>
      <c r="R97" s="119">
        <f>SUM(R98:R104)</f>
        <v>0</v>
      </c>
      <c r="T97" s="120">
        <f>SUM(T98:T104)</f>
        <v>0</v>
      </c>
      <c r="AR97" s="114" t="s">
        <v>79</v>
      </c>
      <c r="AT97" s="121" t="s">
        <v>70</v>
      </c>
      <c r="AU97" s="121" t="s">
        <v>79</v>
      </c>
      <c r="AY97" s="114" t="s">
        <v>153</v>
      </c>
      <c r="BK97" s="122">
        <f>SUM(BK98:BK104)</f>
        <v>30663.310000000005</v>
      </c>
    </row>
    <row r="98" spans="2:65" s="1" customFormat="1" ht="16.5" customHeight="1">
      <c r="B98" s="125"/>
      <c r="C98" s="126" t="s">
        <v>79</v>
      </c>
      <c r="D98" s="126" t="s">
        <v>156</v>
      </c>
      <c r="E98" s="127" t="s">
        <v>999</v>
      </c>
      <c r="F98" s="128" t="s">
        <v>412</v>
      </c>
      <c r="G98" s="129" t="s">
        <v>159</v>
      </c>
      <c r="H98" s="130">
        <v>1</v>
      </c>
      <c r="I98" s="131">
        <v>17976.2775</v>
      </c>
      <c r="J98" s="132">
        <f t="shared" ref="J98:J104" si="0">ROUND(I98*H98,2)</f>
        <v>17976.28</v>
      </c>
      <c r="K98" s="128" t="s">
        <v>3</v>
      </c>
      <c r="L98" s="133"/>
      <c r="M98" s="134" t="s">
        <v>3</v>
      </c>
      <c r="N98" s="135" t="s">
        <v>42</v>
      </c>
      <c r="P98" s="136">
        <f t="shared" ref="P98:P104" si="1">O98*H98</f>
        <v>0</v>
      </c>
      <c r="Q98" s="136">
        <v>0</v>
      </c>
      <c r="R98" s="136">
        <f t="shared" ref="R98:R104" si="2">Q98*H98</f>
        <v>0</v>
      </c>
      <c r="S98" s="136">
        <v>0</v>
      </c>
      <c r="T98" s="137">
        <f t="shared" ref="T98:T104" si="3">S98*H98</f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ref="BE98:BE104" si="4">IF(N98="základní",J98,0)</f>
        <v>17976.28</v>
      </c>
      <c r="BF98" s="139">
        <f t="shared" ref="BF98:BF104" si="5">IF(N98="snížená",J98,0)</f>
        <v>0</v>
      </c>
      <c r="BG98" s="139">
        <f t="shared" ref="BG98:BG104" si="6">IF(N98="zákl. přenesená",J98,0)</f>
        <v>0</v>
      </c>
      <c r="BH98" s="139">
        <f t="shared" ref="BH98:BH104" si="7">IF(N98="sníž. přenesená",J98,0)</f>
        <v>0</v>
      </c>
      <c r="BI98" s="139">
        <f t="shared" ref="BI98:BI104" si="8">IF(N98="nulová",J98,0)</f>
        <v>0</v>
      </c>
      <c r="BJ98" s="15" t="s">
        <v>79</v>
      </c>
      <c r="BK98" s="139">
        <f t="shared" ref="BK98:BK104" si="9">ROUND(I98*H98,2)</f>
        <v>17976.28</v>
      </c>
      <c r="BL98" s="15" t="s">
        <v>161</v>
      </c>
      <c r="BM98" s="138" t="s">
        <v>81</v>
      </c>
    </row>
    <row r="99" spans="2:65" s="1" customFormat="1" ht="16.5" customHeight="1">
      <c r="B99" s="125"/>
      <c r="C99" s="126" t="s">
        <v>81</v>
      </c>
      <c r="D99" s="126" t="s">
        <v>156</v>
      </c>
      <c r="E99" s="127" t="s">
        <v>1000</v>
      </c>
      <c r="F99" s="128" t="s">
        <v>414</v>
      </c>
      <c r="G99" s="129" t="s">
        <v>415</v>
      </c>
      <c r="H99" s="130">
        <v>1</v>
      </c>
      <c r="I99" s="131">
        <v>3100.5122999999999</v>
      </c>
      <c r="J99" s="132">
        <f t="shared" si="0"/>
        <v>3100.51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3100.51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3100.51</v>
      </c>
      <c r="BL99" s="15" t="s">
        <v>161</v>
      </c>
      <c r="BM99" s="138" t="s">
        <v>161</v>
      </c>
    </row>
    <row r="100" spans="2:65" s="1" customFormat="1" ht="16.5" customHeight="1">
      <c r="B100" s="125"/>
      <c r="C100" s="126" t="s">
        <v>167</v>
      </c>
      <c r="D100" s="126" t="s">
        <v>156</v>
      </c>
      <c r="E100" s="127" t="s">
        <v>1001</v>
      </c>
      <c r="F100" s="128" t="s">
        <v>417</v>
      </c>
      <c r="G100" s="129" t="s">
        <v>415</v>
      </c>
      <c r="H100" s="130">
        <v>1</v>
      </c>
      <c r="I100" s="131">
        <v>1123.5575999999999</v>
      </c>
      <c r="J100" s="132">
        <f t="shared" si="0"/>
        <v>1123.56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1123.56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1123.56</v>
      </c>
      <c r="BL100" s="15" t="s">
        <v>161</v>
      </c>
      <c r="BM100" s="138" t="s">
        <v>178</v>
      </c>
    </row>
    <row r="101" spans="2:65" s="1" customFormat="1" ht="16.5" customHeight="1">
      <c r="B101" s="125"/>
      <c r="C101" s="126" t="s">
        <v>161</v>
      </c>
      <c r="D101" s="126" t="s">
        <v>156</v>
      </c>
      <c r="E101" s="127" t="s">
        <v>1002</v>
      </c>
      <c r="F101" s="128" t="s">
        <v>419</v>
      </c>
      <c r="G101" s="129" t="s">
        <v>415</v>
      </c>
      <c r="H101" s="130">
        <v>1</v>
      </c>
      <c r="I101" s="131">
        <v>525.70567499999993</v>
      </c>
      <c r="J101" s="132">
        <f t="shared" si="0"/>
        <v>525.71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525.71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525.71</v>
      </c>
      <c r="BL101" s="15" t="s">
        <v>161</v>
      </c>
      <c r="BM101" s="138" t="s">
        <v>160</v>
      </c>
    </row>
    <row r="102" spans="2:65" s="1" customFormat="1" ht="16.5" customHeight="1">
      <c r="B102" s="125"/>
      <c r="C102" s="126" t="s">
        <v>174</v>
      </c>
      <c r="D102" s="126" t="s">
        <v>156</v>
      </c>
      <c r="E102" s="127" t="s">
        <v>1003</v>
      </c>
      <c r="F102" s="128" t="s">
        <v>421</v>
      </c>
      <c r="G102" s="129" t="s">
        <v>360</v>
      </c>
      <c r="H102" s="130">
        <v>24</v>
      </c>
      <c r="I102" s="131">
        <v>70.99190999999999</v>
      </c>
      <c r="J102" s="132">
        <f t="shared" si="0"/>
        <v>1703.81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1703.81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1703.81</v>
      </c>
      <c r="BL102" s="15" t="s">
        <v>161</v>
      </c>
      <c r="BM102" s="138" t="s">
        <v>193</v>
      </c>
    </row>
    <row r="103" spans="2:65" s="1" customFormat="1" ht="16.5" customHeight="1">
      <c r="B103" s="125"/>
      <c r="C103" s="126" t="s">
        <v>178</v>
      </c>
      <c r="D103" s="126" t="s">
        <v>156</v>
      </c>
      <c r="E103" s="127" t="s">
        <v>1004</v>
      </c>
      <c r="F103" s="128" t="s">
        <v>423</v>
      </c>
      <c r="G103" s="129" t="s">
        <v>360</v>
      </c>
      <c r="H103" s="130">
        <v>30</v>
      </c>
      <c r="I103" s="131">
        <v>125.0535</v>
      </c>
      <c r="J103" s="132">
        <f t="shared" si="0"/>
        <v>3751.61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3751.61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3751.61</v>
      </c>
      <c r="BL103" s="15" t="s">
        <v>161</v>
      </c>
      <c r="BM103" s="138" t="s">
        <v>9</v>
      </c>
    </row>
    <row r="104" spans="2:65" s="1" customFormat="1" ht="16.5" customHeight="1">
      <c r="B104" s="125"/>
      <c r="C104" s="126" t="s">
        <v>182</v>
      </c>
      <c r="D104" s="126" t="s">
        <v>156</v>
      </c>
      <c r="E104" s="127" t="s">
        <v>1005</v>
      </c>
      <c r="F104" s="128" t="s">
        <v>425</v>
      </c>
      <c r="G104" s="129" t="s">
        <v>360</v>
      </c>
      <c r="H104" s="130">
        <v>12</v>
      </c>
      <c r="I104" s="131">
        <v>206.81924999999998</v>
      </c>
      <c r="J104" s="132">
        <f t="shared" si="0"/>
        <v>2481.83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2481.83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2481.83</v>
      </c>
      <c r="BL104" s="15" t="s">
        <v>161</v>
      </c>
      <c r="BM104" s="138" t="s">
        <v>208</v>
      </c>
    </row>
    <row r="105" spans="2:65" s="11" customFormat="1" ht="22.9" customHeight="1">
      <c r="B105" s="113"/>
      <c r="D105" s="114" t="s">
        <v>70</v>
      </c>
      <c r="E105" s="123" t="s">
        <v>426</v>
      </c>
      <c r="F105" s="123" t="s">
        <v>1006</v>
      </c>
      <c r="I105" s="116"/>
      <c r="J105" s="124">
        <f>BK105</f>
        <v>782653.6100000001</v>
      </c>
      <c r="L105" s="113"/>
      <c r="M105" s="118"/>
      <c r="P105" s="119">
        <f>SUM(P106:P188)</f>
        <v>0</v>
      </c>
      <c r="R105" s="119">
        <f>SUM(R106:R188)</f>
        <v>0</v>
      </c>
      <c r="T105" s="120">
        <f>SUM(T106:T188)</f>
        <v>0</v>
      </c>
      <c r="AR105" s="114" t="s">
        <v>79</v>
      </c>
      <c r="AT105" s="121" t="s">
        <v>70</v>
      </c>
      <c r="AU105" s="121" t="s">
        <v>79</v>
      </c>
      <c r="AY105" s="114" t="s">
        <v>153</v>
      </c>
      <c r="BK105" s="122">
        <f>SUM(BK106:BK188)</f>
        <v>782653.6100000001</v>
      </c>
    </row>
    <row r="106" spans="2:65" s="1" customFormat="1" ht="33" customHeight="1">
      <c r="B106" s="125"/>
      <c r="C106" s="126" t="s">
        <v>160</v>
      </c>
      <c r="D106" s="126" t="s">
        <v>156</v>
      </c>
      <c r="E106" s="127" t="s">
        <v>1007</v>
      </c>
      <c r="F106" s="128" t="s">
        <v>429</v>
      </c>
      <c r="G106" s="129" t="s">
        <v>159</v>
      </c>
      <c r="H106" s="130">
        <v>1</v>
      </c>
      <c r="I106" s="131">
        <v>8313.0179879999996</v>
      </c>
      <c r="J106" s="132">
        <f t="shared" ref="J106:J137" si="10">ROUND(I106*H106,2)</f>
        <v>8313.02</v>
      </c>
      <c r="K106" s="128" t="s">
        <v>3</v>
      </c>
      <c r="L106" s="133"/>
      <c r="M106" s="134" t="s">
        <v>3</v>
      </c>
      <c r="N106" s="135" t="s">
        <v>42</v>
      </c>
      <c r="P106" s="136">
        <f t="shared" ref="P106:P137" si="11">O106*H106</f>
        <v>0</v>
      </c>
      <c r="Q106" s="136">
        <v>0</v>
      </c>
      <c r="R106" s="136">
        <f t="shared" ref="R106:R137" si="12">Q106*H106</f>
        <v>0</v>
      </c>
      <c r="S106" s="136">
        <v>0</v>
      </c>
      <c r="T106" s="137">
        <f t="shared" ref="T106:T137" si="13">S106*H106</f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ref="BE106:BE137" si="14">IF(N106="základní",J106,0)</f>
        <v>8313.02</v>
      </c>
      <c r="BF106" s="139">
        <f t="shared" ref="BF106:BF137" si="15">IF(N106="snížená",J106,0)</f>
        <v>0</v>
      </c>
      <c r="BG106" s="139">
        <f t="shared" ref="BG106:BG137" si="16">IF(N106="zákl. přenesená",J106,0)</f>
        <v>0</v>
      </c>
      <c r="BH106" s="139">
        <f t="shared" ref="BH106:BH137" si="17">IF(N106="sníž. přenesená",J106,0)</f>
        <v>0</v>
      </c>
      <c r="BI106" s="139">
        <f t="shared" ref="BI106:BI137" si="18">IF(N106="nulová",J106,0)</f>
        <v>0</v>
      </c>
      <c r="BJ106" s="15" t="s">
        <v>79</v>
      </c>
      <c r="BK106" s="139">
        <f t="shared" ref="BK106:BK137" si="19">ROUND(I106*H106,2)</f>
        <v>8313.02</v>
      </c>
      <c r="BL106" s="15" t="s">
        <v>161</v>
      </c>
      <c r="BM106" s="138" t="s">
        <v>1008</v>
      </c>
    </row>
    <row r="107" spans="2:65" s="1" customFormat="1" ht="16.5" customHeight="1">
      <c r="B107" s="125"/>
      <c r="C107" s="126" t="s">
        <v>189</v>
      </c>
      <c r="D107" s="126" t="s">
        <v>156</v>
      </c>
      <c r="E107" s="127" t="s">
        <v>1009</v>
      </c>
      <c r="F107" s="128" t="s">
        <v>432</v>
      </c>
      <c r="G107" s="129" t="s">
        <v>159</v>
      </c>
      <c r="H107" s="130">
        <v>6</v>
      </c>
      <c r="I107" s="131">
        <v>190.56229499999998</v>
      </c>
      <c r="J107" s="132">
        <f t="shared" si="10"/>
        <v>1143.3699999999999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1143.3699999999999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1143.3699999999999</v>
      </c>
      <c r="BL107" s="15" t="s">
        <v>161</v>
      </c>
      <c r="BM107" s="138" t="s">
        <v>1010</v>
      </c>
    </row>
    <row r="108" spans="2:65" s="1" customFormat="1" ht="21.75" customHeight="1">
      <c r="B108" s="125"/>
      <c r="C108" s="126" t="s">
        <v>193</v>
      </c>
      <c r="D108" s="126" t="s">
        <v>156</v>
      </c>
      <c r="E108" s="127" t="s">
        <v>1011</v>
      </c>
      <c r="F108" s="128" t="s">
        <v>435</v>
      </c>
      <c r="G108" s="129" t="s">
        <v>159</v>
      </c>
      <c r="H108" s="130">
        <v>1</v>
      </c>
      <c r="I108" s="131">
        <v>2126.332758</v>
      </c>
      <c r="J108" s="132">
        <f t="shared" si="10"/>
        <v>2126.33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2126.33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2126.33</v>
      </c>
      <c r="BL108" s="15" t="s">
        <v>161</v>
      </c>
      <c r="BM108" s="138" t="s">
        <v>1012</v>
      </c>
    </row>
    <row r="109" spans="2:65" s="1" customFormat="1" ht="16.5" customHeight="1">
      <c r="B109" s="125"/>
      <c r="C109" s="126" t="s">
        <v>197</v>
      </c>
      <c r="D109" s="126" t="s">
        <v>156</v>
      </c>
      <c r="E109" s="127" t="s">
        <v>1013</v>
      </c>
      <c r="F109" s="128" t="s">
        <v>529</v>
      </c>
      <c r="G109" s="129" t="s">
        <v>159</v>
      </c>
      <c r="H109" s="130">
        <v>1</v>
      </c>
      <c r="I109" s="131">
        <v>4004.2611674999994</v>
      </c>
      <c r="J109" s="132">
        <f t="shared" si="10"/>
        <v>4004.26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4004.26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4004.26</v>
      </c>
      <c r="BL109" s="15" t="s">
        <v>161</v>
      </c>
      <c r="BM109" s="138" t="s">
        <v>1014</v>
      </c>
    </row>
    <row r="110" spans="2:65" s="1" customFormat="1" ht="16.5" customHeight="1">
      <c r="B110" s="125"/>
      <c r="C110" s="126" t="s">
        <v>9</v>
      </c>
      <c r="D110" s="126" t="s">
        <v>156</v>
      </c>
      <c r="E110" s="127" t="s">
        <v>1015</v>
      </c>
      <c r="F110" s="128" t="s">
        <v>532</v>
      </c>
      <c r="G110" s="129" t="s">
        <v>159</v>
      </c>
      <c r="H110" s="130">
        <v>2</v>
      </c>
      <c r="I110" s="131">
        <v>572.36024999999995</v>
      </c>
      <c r="J110" s="132">
        <f t="shared" si="10"/>
        <v>1144.72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1144.72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1144.72</v>
      </c>
      <c r="BL110" s="15" t="s">
        <v>161</v>
      </c>
      <c r="BM110" s="138" t="s">
        <v>1016</v>
      </c>
    </row>
    <row r="111" spans="2:65" s="1" customFormat="1" ht="16.5" customHeight="1">
      <c r="B111" s="125"/>
      <c r="C111" s="126" t="s">
        <v>204</v>
      </c>
      <c r="D111" s="126" t="s">
        <v>156</v>
      </c>
      <c r="E111" s="127" t="s">
        <v>1017</v>
      </c>
      <c r="F111" s="128" t="s">
        <v>535</v>
      </c>
      <c r="G111" s="129" t="s">
        <v>159</v>
      </c>
      <c r="H111" s="130">
        <v>2</v>
      </c>
      <c r="I111" s="131">
        <v>562.74074999999993</v>
      </c>
      <c r="J111" s="132">
        <f t="shared" si="10"/>
        <v>1125.48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1125.48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1125.48</v>
      </c>
      <c r="BL111" s="15" t="s">
        <v>161</v>
      </c>
      <c r="BM111" s="138" t="s">
        <v>1018</v>
      </c>
    </row>
    <row r="112" spans="2:65" s="1" customFormat="1" ht="16.5" customHeight="1">
      <c r="B112" s="125"/>
      <c r="C112" s="126" t="s">
        <v>208</v>
      </c>
      <c r="D112" s="126" t="s">
        <v>156</v>
      </c>
      <c r="E112" s="127" t="s">
        <v>1019</v>
      </c>
      <c r="F112" s="128" t="s">
        <v>438</v>
      </c>
      <c r="G112" s="129" t="s">
        <v>159</v>
      </c>
      <c r="H112" s="130">
        <v>1</v>
      </c>
      <c r="I112" s="131">
        <v>11554.183459499998</v>
      </c>
      <c r="J112" s="132">
        <f t="shared" si="10"/>
        <v>11554.18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11554.18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11554.18</v>
      </c>
      <c r="BL112" s="15" t="s">
        <v>161</v>
      </c>
      <c r="BM112" s="138" t="s">
        <v>217</v>
      </c>
    </row>
    <row r="113" spans="2:65" s="1" customFormat="1" ht="16.5" customHeight="1">
      <c r="B113" s="125"/>
      <c r="C113" s="126" t="s">
        <v>214</v>
      </c>
      <c r="D113" s="126" t="s">
        <v>156</v>
      </c>
      <c r="E113" s="127" t="s">
        <v>1020</v>
      </c>
      <c r="F113" s="128" t="s">
        <v>440</v>
      </c>
      <c r="G113" s="129" t="s">
        <v>159</v>
      </c>
      <c r="H113" s="130">
        <v>1</v>
      </c>
      <c r="I113" s="131">
        <v>153.91200000000001</v>
      </c>
      <c r="J113" s="132">
        <f t="shared" si="10"/>
        <v>153.91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153.91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153.91</v>
      </c>
      <c r="BL113" s="15" t="s">
        <v>161</v>
      </c>
      <c r="BM113" s="138" t="s">
        <v>243</v>
      </c>
    </row>
    <row r="114" spans="2:65" s="1" customFormat="1" ht="16.5" customHeight="1">
      <c r="B114" s="125"/>
      <c r="C114" s="126" t="s">
        <v>217</v>
      </c>
      <c r="D114" s="126" t="s">
        <v>156</v>
      </c>
      <c r="E114" s="127" t="s">
        <v>1021</v>
      </c>
      <c r="F114" s="128" t="s">
        <v>442</v>
      </c>
      <c r="G114" s="129" t="s">
        <v>159</v>
      </c>
      <c r="H114" s="130">
        <v>3</v>
      </c>
      <c r="I114" s="131">
        <v>31.263375</v>
      </c>
      <c r="J114" s="132">
        <f t="shared" si="10"/>
        <v>93.79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93.79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93.79</v>
      </c>
      <c r="BL114" s="15" t="s">
        <v>161</v>
      </c>
      <c r="BM114" s="138" t="s">
        <v>251</v>
      </c>
    </row>
    <row r="115" spans="2:65" s="1" customFormat="1" ht="16.5" customHeight="1">
      <c r="B115" s="125"/>
      <c r="C115" s="126" t="s">
        <v>220</v>
      </c>
      <c r="D115" s="126" t="s">
        <v>156</v>
      </c>
      <c r="E115" s="127" t="s">
        <v>1022</v>
      </c>
      <c r="F115" s="128" t="s">
        <v>444</v>
      </c>
      <c r="G115" s="129" t="s">
        <v>159</v>
      </c>
      <c r="H115" s="130">
        <v>2</v>
      </c>
      <c r="I115" s="131">
        <v>2483.0815350000003</v>
      </c>
      <c r="J115" s="132">
        <f t="shared" si="10"/>
        <v>4966.16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4966.16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4966.16</v>
      </c>
      <c r="BL115" s="15" t="s">
        <v>161</v>
      </c>
      <c r="BM115" s="138" t="s">
        <v>275</v>
      </c>
    </row>
    <row r="116" spans="2:65" s="1" customFormat="1" ht="16.5" customHeight="1">
      <c r="B116" s="125"/>
      <c r="C116" s="126" t="s">
        <v>223</v>
      </c>
      <c r="D116" s="126" t="s">
        <v>156</v>
      </c>
      <c r="E116" s="127" t="s">
        <v>1023</v>
      </c>
      <c r="F116" s="128" t="s">
        <v>448</v>
      </c>
      <c r="G116" s="129" t="s">
        <v>159</v>
      </c>
      <c r="H116" s="130">
        <v>1</v>
      </c>
      <c r="I116" s="131">
        <v>3569.0076509999999</v>
      </c>
      <c r="J116" s="132">
        <f t="shared" si="10"/>
        <v>3569.01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3569.01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3569.01</v>
      </c>
      <c r="BL116" s="15" t="s">
        <v>161</v>
      </c>
      <c r="BM116" s="138" t="s">
        <v>1024</v>
      </c>
    </row>
    <row r="117" spans="2:65" s="1" customFormat="1" ht="16.5" customHeight="1">
      <c r="B117" s="125"/>
      <c r="C117" s="126" t="s">
        <v>226</v>
      </c>
      <c r="D117" s="126" t="s">
        <v>156</v>
      </c>
      <c r="E117" s="127" t="s">
        <v>1025</v>
      </c>
      <c r="F117" s="128" t="s">
        <v>451</v>
      </c>
      <c r="G117" s="129" t="s">
        <v>159</v>
      </c>
      <c r="H117" s="130">
        <v>1</v>
      </c>
      <c r="I117" s="131">
        <v>432.8775</v>
      </c>
      <c r="J117" s="132">
        <f t="shared" si="10"/>
        <v>432.88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432.88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432.88</v>
      </c>
      <c r="BL117" s="15" t="s">
        <v>161</v>
      </c>
      <c r="BM117" s="138" t="s">
        <v>1026</v>
      </c>
    </row>
    <row r="118" spans="2:65" s="1" customFormat="1" ht="16.5" customHeight="1">
      <c r="B118" s="125"/>
      <c r="C118" s="126" t="s">
        <v>229</v>
      </c>
      <c r="D118" s="126" t="s">
        <v>156</v>
      </c>
      <c r="E118" s="127" t="s">
        <v>1027</v>
      </c>
      <c r="F118" s="128" t="s">
        <v>454</v>
      </c>
      <c r="G118" s="129" t="s">
        <v>159</v>
      </c>
      <c r="H118" s="130">
        <v>18</v>
      </c>
      <c r="I118" s="131">
        <v>358.057029</v>
      </c>
      <c r="J118" s="132">
        <f t="shared" si="10"/>
        <v>6445.03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6445.03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6445.03</v>
      </c>
      <c r="BL118" s="15" t="s">
        <v>161</v>
      </c>
      <c r="BM118" s="138" t="s">
        <v>1028</v>
      </c>
    </row>
    <row r="119" spans="2:65" s="1" customFormat="1" ht="16.5" customHeight="1">
      <c r="B119" s="125"/>
      <c r="C119" s="126" t="s">
        <v>8</v>
      </c>
      <c r="D119" s="126" t="s">
        <v>156</v>
      </c>
      <c r="E119" s="127" t="s">
        <v>1029</v>
      </c>
      <c r="F119" s="128" t="s">
        <v>457</v>
      </c>
      <c r="G119" s="129" t="s">
        <v>159</v>
      </c>
      <c r="H119" s="130">
        <v>1</v>
      </c>
      <c r="I119" s="131">
        <v>216.43875</v>
      </c>
      <c r="J119" s="132">
        <f t="shared" si="10"/>
        <v>216.44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216.44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216.44</v>
      </c>
      <c r="BL119" s="15" t="s">
        <v>161</v>
      </c>
      <c r="BM119" s="138" t="s">
        <v>1030</v>
      </c>
    </row>
    <row r="120" spans="2:65" s="1" customFormat="1" ht="16.5" customHeight="1">
      <c r="B120" s="125"/>
      <c r="C120" s="126" t="s">
        <v>235</v>
      </c>
      <c r="D120" s="126" t="s">
        <v>156</v>
      </c>
      <c r="E120" s="127" t="s">
        <v>1031</v>
      </c>
      <c r="F120" s="128" t="s">
        <v>460</v>
      </c>
      <c r="G120" s="129" t="s">
        <v>159</v>
      </c>
      <c r="H120" s="130">
        <v>2</v>
      </c>
      <c r="I120" s="131">
        <v>271.75087500000001</v>
      </c>
      <c r="J120" s="132">
        <f t="shared" si="10"/>
        <v>543.5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543.5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543.5</v>
      </c>
      <c r="BL120" s="15" t="s">
        <v>161</v>
      </c>
      <c r="BM120" s="138" t="s">
        <v>1032</v>
      </c>
    </row>
    <row r="121" spans="2:65" s="1" customFormat="1" ht="16.5" customHeight="1">
      <c r="B121" s="125"/>
      <c r="C121" s="126" t="s">
        <v>239</v>
      </c>
      <c r="D121" s="126" t="s">
        <v>156</v>
      </c>
      <c r="E121" s="127" t="s">
        <v>1033</v>
      </c>
      <c r="F121" s="128" t="s">
        <v>463</v>
      </c>
      <c r="G121" s="129" t="s">
        <v>159</v>
      </c>
      <c r="H121" s="130">
        <v>3</v>
      </c>
      <c r="I121" s="131">
        <v>183.73245</v>
      </c>
      <c r="J121" s="132">
        <f t="shared" si="10"/>
        <v>551.20000000000005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551.20000000000005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551.20000000000005</v>
      </c>
      <c r="BL121" s="15" t="s">
        <v>161</v>
      </c>
      <c r="BM121" s="138" t="s">
        <v>1034</v>
      </c>
    </row>
    <row r="122" spans="2:65" s="1" customFormat="1" ht="16.5" customHeight="1">
      <c r="B122" s="125"/>
      <c r="C122" s="126" t="s">
        <v>243</v>
      </c>
      <c r="D122" s="126" t="s">
        <v>156</v>
      </c>
      <c r="E122" s="127" t="s">
        <v>1035</v>
      </c>
      <c r="F122" s="128" t="s">
        <v>466</v>
      </c>
      <c r="G122" s="129" t="s">
        <v>159</v>
      </c>
      <c r="H122" s="130">
        <v>2</v>
      </c>
      <c r="I122" s="131">
        <v>252.0309</v>
      </c>
      <c r="J122" s="132">
        <f t="shared" si="10"/>
        <v>504.06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504.06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504.06</v>
      </c>
      <c r="BL122" s="15" t="s">
        <v>161</v>
      </c>
      <c r="BM122" s="138" t="s">
        <v>1036</v>
      </c>
    </row>
    <row r="123" spans="2:65" s="1" customFormat="1" ht="16.5" customHeight="1">
      <c r="B123" s="125"/>
      <c r="C123" s="126" t="s">
        <v>247</v>
      </c>
      <c r="D123" s="126" t="s">
        <v>156</v>
      </c>
      <c r="E123" s="127" t="s">
        <v>1037</v>
      </c>
      <c r="F123" s="128" t="s">
        <v>469</v>
      </c>
      <c r="G123" s="129" t="s">
        <v>159</v>
      </c>
      <c r="H123" s="130">
        <v>2</v>
      </c>
      <c r="I123" s="131">
        <v>452.11649999999997</v>
      </c>
      <c r="J123" s="132">
        <f t="shared" si="10"/>
        <v>904.23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904.23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904.23</v>
      </c>
      <c r="BL123" s="15" t="s">
        <v>161</v>
      </c>
      <c r="BM123" s="138" t="s">
        <v>1038</v>
      </c>
    </row>
    <row r="124" spans="2:65" s="1" customFormat="1" ht="16.5" customHeight="1">
      <c r="B124" s="125"/>
      <c r="C124" s="126" t="s">
        <v>251</v>
      </c>
      <c r="D124" s="126" t="s">
        <v>156</v>
      </c>
      <c r="E124" s="127" t="s">
        <v>1039</v>
      </c>
      <c r="F124" s="128" t="s">
        <v>1040</v>
      </c>
      <c r="G124" s="129" t="s">
        <v>159</v>
      </c>
      <c r="H124" s="130">
        <v>1</v>
      </c>
      <c r="I124" s="131">
        <v>817.65750000000003</v>
      </c>
      <c r="J124" s="132">
        <f t="shared" si="10"/>
        <v>817.66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817.66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817.66</v>
      </c>
      <c r="BL124" s="15" t="s">
        <v>161</v>
      </c>
      <c r="BM124" s="138" t="s">
        <v>1041</v>
      </c>
    </row>
    <row r="125" spans="2:65" s="1" customFormat="1" ht="16.5" customHeight="1">
      <c r="B125" s="125"/>
      <c r="C125" s="126" t="s">
        <v>255</v>
      </c>
      <c r="D125" s="126" t="s">
        <v>156</v>
      </c>
      <c r="E125" s="127" t="s">
        <v>1042</v>
      </c>
      <c r="F125" s="128" t="s">
        <v>1043</v>
      </c>
      <c r="G125" s="129" t="s">
        <v>159</v>
      </c>
      <c r="H125" s="130">
        <v>2</v>
      </c>
      <c r="I125" s="131">
        <v>984.38267400000007</v>
      </c>
      <c r="J125" s="132">
        <f t="shared" si="10"/>
        <v>1968.77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1968.77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1968.77</v>
      </c>
      <c r="BL125" s="15" t="s">
        <v>161</v>
      </c>
      <c r="BM125" s="138" t="s">
        <v>1044</v>
      </c>
    </row>
    <row r="126" spans="2:65" s="1" customFormat="1" ht="16.5" customHeight="1">
      <c r="B126" s="125"/>
      <c r="C126" s="126" t="s">
        <v>259</v>
      </c>
      <c r="D126" s="126" t="s">
        <v>156</v>
      </c>
      <c r="E126" s="127" t="s">
        <v>1045</v>
      </c>
      <c r="F126" s="128" t="s">
        <v>475</v>
      </c>
      <c r="G126" s="129" t="s">
        <v>159</v>
      </c>
      <c r="H126" s="130">
        <v>2</v>
      </c>
      <c r="I126" s="131">
        <v>3746.7952499999997</v>
      </c>
      <c r="J126" s="132">
        <f t="shared" si="10"/>
        <v>7493.59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7493.59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7493.59</v>
      </c>
      <c r="BL126" s="15" t="s">
        <v>161</v>
      </c>
      <c r="BM126" s="138" t="s">
        <v>1046</v>
      </c>
    </row>
    <row r="127" spans="2:65" s="1" customFormat="1" ht="16.5" customHeight="1">
      <c r="B127" s="125"/>
      <c r="C127" s="126" t="s">
        <v>263</v>
      </c>
      <c r="D127" s="126" t="s">
        <v>156</v>
      </c>
      <c r="E127" s="127" t="s">
        <v>1047</v>
      </c>
      <c r="F127" s="128" t="s">
        <v>1048</v>
      </c>
      <c r="G127" s="129" t="s">
        <v>159</v>
      </c>
      <c r="H127" s="130">
        <v>2</v>
      </c>
      <c r="I127" s="131">
        <v>3627.0132359999998</v>
      </c>
      <c r="J127" s="132">
        <f t="shared" si="10"/>
        <v>7254.03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7254.03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7254.03</v>
      </c>
      <c r="BL127" s="15" t="s">
        <v>161</v>
      </c>
      <c r="BM127" s="138" t="s">
        <v>1049</v>
      </c>
    </row>
    <row r="128" spans="2:65" s="1" customFormat="1" ht="16.5" customHeight="1">
      <c r="B128" s="125"/>
      <c r="C128" s="126" t="s">
        <v>267</v>
      </c>
      <c r="D128" s="126" t="s">
        <v>156</v>
      </c>
      <c r="E128" s="127" t="s">
        <v>1050</v>
      </c>
      <c r="F128" s="128" t="s">
        <v>489</v>
      </c>
      <c r="G128" s="129" t="s">
        <v>159</v>
      </c>
      <c r="H128" s="130">
        <v>2</v>
      </c>
      <c r="I128" s="131">
        <v>149.10225</v>
      </c>
      <c r="J128" s="132">
        <f t="shared" si="10"/>
        <v>298.2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298.2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298.2</v>
      </c>
      <c r="BL128" s="15" t="s">
        <v>161</v>
      </c>
      <c r="BM128" s="138" t="s">
        <v>1051</v>
      </c>
    </row>
    <row r="129" spans="2:65" s="1" customFormat="1" ht="16.5" customHeight="1">
      <c r="B129" s="125"/>
      <c r="C129" s="126" t="s">
        <v>271</v>
      </c>
      <c r="D129" s="126" t="s">
        <v>156</v>
      </c>
      <c r="E129" s="127" t="s">
        <v>1052</v>
      </c>
      <c r="F129" s="128" t="s">
        <v>1053</v>
      </c>
      <c r="G129" s="129" t="s">
        <v>159</v>
      </c>
      <c r="H129" s="130">
        <v>2</v>
      </c>
      <c r="I129" s="131">
        <v>15165.738159</v>
      </c>
      <c r="J129" s="132">
        <f t="shared" si="10"/>
        <v>30331.48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30331.48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30331.48</v>
      </c>
      <c r="BL129" s="15" t="s">
        <v>161</v>
      </c>
      <c r="BM129" s="138" t="s">
        <v>1054</v>
      </c>
    </row>
    <row r="130" spans="2:65" s="1" customFormat="1" ht="16.5" customHeight="1">
      <c r="B130" s="125"/>
      <c r="C130" s="126" t="s">
        <v>275</v>
      </c>
      <c r="D130" s="126" t="s">
        <v>156</v>
      </c>
      <c r="E130" s="127" t="s">
        <v>1055</v>
      </c>
      <c r="F130" s="128" t="s">
        <v>1056</v>
      </c>
      <c r="G130" s="129" t="s">
        <v>159</v>
      </c>
      <c r="H130" s="130">
        <v>2</v>
      </c>
      <c r="I130" s="131">
        <v>17674.551856499998</v>
      </c>
      <c r="J130" s="132">
        <f t="shared" si="10"/>
        <v>35349.1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35349.1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35349.1</v>
      </c>
      <c r="BL130" s="15" t="s">
        <v>161</v>
      </c>
      <c r="BM130" s="138" t="s">
        <v>1057</v>
      </c>
    </row>
    <row r="131" spans="2:65" s="1" customFormat="1" ht="16.5" customHeight="1">
      <c r="B131" s="125"/>
      <c r="C131" s="126" t="s">
        <v>279</v>
      </c>
      <c r="D131" s="126" t="s">
        <v>156</v>
      </c>
      <c r="E131" s="127" t="s">
        <v>1058</v>
      </c>
      <c r="F131" s="128" t="s">
        <v>1059</v>
      </c>
      <c r="G131" s="129" t="s">
        <v>159</v>
      </c>
      <c r="H131" s="130">
        <v>5</v>
      </c>
      <c r="I131" s="131">
        <v>9243.9547199999997</v>
      </c>
      <c r="J131" s="132">
        <f t="shared" si="10"/>
        <v>46219.77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46219.77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46219.77</v>
      </c>
      <c r="BL131" s="15" t="s">
        <v>161</v>
      </c>
      <c r="BM131" s="138" t="s">
        <v>1060</v>
      </c>
    </row>
    <row r="132" spans="2:65" s="1" customFormat="1" ht="24.2" customHeight="1">
      <c r="B132" s="125"/>
      <c r="C132" s="126" t="s">
        <v>283</v>
      </c>
      <c r="D132" s="126" t="s">
        <v>156</v>
      </c>
      <c r="E132" s="127" t="s">
        <v>1061</v>
      </c>
      <c r="F132" s="128" t="s">
        <v>1062</v>
      </c>
      <c r="G132" s="129" t="s">
        <v>159</v>
      </c>
      <c r="H132" s="130">
        <v>5</v>
      </c>
      <c r="I132" s="131">
        <v>11392.825966499999</v>
      </c>
      <c r="J132" s="132">
        <f t="shared" si="10"/>
        <v>56964.13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56964.13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56964.13</v>
      </c>
      <c r="BL132" s="15" t="s">
        <v>161</v>
      </c>
      <c r="BM132" s="138" t="s">
        <v>1063</v>
      </c>
    </row>
    <row r="133" spans="2:65" s="1" customFormat="1" ht="24.2" customHeight="1">
      <c r="B133" s="125"/>
      <c r="C133" s="126" t="s">
        <v>287</v>
      </c>
      <c r="D133" s="126" t="s">
        <v>156</v>
      </c>
      <c r="E133" s="127" t="s">
        <v>1064</v>
      </c>
      <c r="F133" s="128" t="s">
        <v>507</v>
      </c>
      <c r="G133" s="129" t="s">
        <v>159</v>
      </c>
      <c r="H133" s="130">
        <v>8</v>
      </c>
      <c r="I133" s="131">
        <v>10783.574934</v>
      </c>
      <c r="J133" s="132">
        <f t="shared" si="10"/>
        <v>86268.6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86268.6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86268.6</v>
      </c>
      <c r="BL133" s="15" t="s">
        <v>161</v>
      </c>
      <c r="BM133" s="138" t="s">
        <v>1065</v>
      </c>
    </row>
    <row r="134" spans="2:65" s="1" customFormat="1" ht="16.5" customHeight="1">
      <c r="B134" s="125"/>
      <c r="C134" s="126" t="s">
        <v>291</v>
      </c>
      <c r="D134" s="126" t="s">
        <v>156</v>
      </c>
      <c r="E134" s="127" t="s">
        <v>1066</v>
      </c>
      <c r="F134" s="128" t="s">
        <v>510</v>
      </c>
      <c r="G134" s="129" t="s">
        <v>159</v>
      </c>
      <c r="H134" s="130">
        <v>18</v>
      </c>
      <c r="I134" s="131">
        <v>4242.5073239999992</v>
      </c>
      <c r="J134" s="132">
        <f t="shared" si="10"/>
        <v>76365.13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76365.13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76365.13</v>
      </c>
      <c r="BL134" s="15" t="s">
        <v>161</v>
      </c>
      <c r="BM134" s="138" t="s">
        <v>1067</v>
      </c>
    </row>
    <row r="135" spans="2:65" s="1" customFormat="1" ht="33" customHeight="1">
      <c r="B135" s="125"/>
      <c r="C135" s="126" t="s">
        <v>295</v>
      </c>
      <c r="D135" s="126" t="s">
        <v>156</v>
      </c>
      <c r="E135" s="127" t="s">
        <v>1068</v>
      </c>
      <c r="F135" s="128" t="s">
        <v>516</v>
      </c>
      <c r="G135" s="129" t="s">
        <v>159</v>
      </c>
      <c r="H135" s="130">
        <v>2</v>
      </c>
      <c r="I135" s="131">
        <v>24152.688697499998</v>
      </c>
      <c r="J135" s="132">
        <f t="shared" si="10"/>
        <v>48305.38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48305.38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48305.38</v>
      </c>
      <c r="BL135" s="15" t="s">
        <v>161</v>
      </c>
      <c r="BM135" s="138" t="s">
        <v>1069</v>
      </c>
    </row>
    <row r="136" spans="2:65" s="1" customFormat="1" ht="16.5" customHeight="1">
      <c r="B136" s="125"/>
      <c r="C136" s="126" t="s">
        <v>299</v>
      </c>
      <c r="D136" s="126" t="s">
        <v>156</v>
      </c>
      <c r="E136" s="127" t="s">
        <v>1070</v>
      </c>
      <c r="F136" s="128" t="s">
        <v>297</v>
      </c>
      <c r="G136" s="129" t="s">
        <v>159</v>
      </c>
      <c r="H136" s="130">
        <v>2</v>
      </c>
      <c r="I136" s="131">
        <v>8246.4029504999999</v>
      </c>
      <c r="J136" s="132">
        <f t="shared" si="10"/>
        <v>16492.810000000001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16492.810000000001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16492.810000000001</v>
      </c>
      <c r="BL136" s="15" t="s">
        <v>161</v>
      </c>
      <c r="BM136" s="138" t="s">
        <v>1071</v>
      </c>
    </row>
    <row r="137" spans="2:65" s="1" customFormat="1" ht="16.5" customHeight="1">
      <c r="B137" s="125"/>
      <c r="C137" s="126" t="s">
        <v>305</v>
      </c>
      <c r="D137" s="126" t="s">
        <v>156</v>
      </c>
      <c r="E137" s="127" t="s">
        <v>1072</v>
      </c>
      <c r="F137" s="128" t="s">
        <v>523</v>
      </c>
      <c r="G137" s="129" t="s">
        <v>159</v>
      </c>
      <c r="H137" s="130">
        <v>2</v>
      </c>
      <c r="I137" s="131">
        <v>1880.131275</v>
      </c>
      <c r="J137" s="132">
        <f t="shared" si="10"/>
        <v>3760.26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3760.26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3760.26</v>
      </c>
      <c r="BL137" s="15" t="s">
        <v>161</v>
      </c>
      <c r="BM137" s="138" t="s">
        <v>1073</v>
      </c>
    </row>
    <row r="138" spans="2:65" s="1" customFormat="1" ht="37.9" customHeight="1">
      <c r="B138" s="125"/>
      <c r="C138" s="126" t="s">
        <v>308</v>
      </c>
      <c r="D138" s="126" t="s">
        <v>156</v>
      </c>
      <c r="E138" s="127" t="s">
        <v>1074</v>
      </c>
      <c r="F138" s="128" t="s">
        <v>526</v>
      </c>
      <c r="G138" s="129" t="s">
        <v>159</v>
      </c>
      <c r="H138" s="130">
        <v>2</v>
      </c>
      <c r="I138" s="131">
        <v>466.54575</v>
      </c>
      <c r="J138" s="132">
        <f t="shared" ref="J138:J169" si="20">ROUND(I138*H138,2)</f>
        <v>933.09</v>
      </c>
      <c r="K138" s="128" t="s">
        <v>3</v>
      </c>
      <c r="L138" s="133"/>
      <c r="M138" s="134" t="s">
        <v>3</v>
      </c>
      <c r="N138" s="135" t="s">
        <v>42</v>
      </c>
      <c r="P138" s="136">
        <f t="shared" ref="P138:P169" si="21">O138*H138</f>
        <v>0</v>
      </c>
      <c r="Q138" s="136">
        <v>0</v>
      </c>
      <c r="R138" s="136">
        <f t="shared" ref="R138:R169" si="22">Q138*H138</f>
        <v>0</v>
      </c>
      <c r="S138" s="136">
        <v>0</v>
      </c>
      <c r="T138" s="137">
        <f t="shared" ref="T138:T169" si="23">S138*H138</f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ref="BE138:BE169" si="24">IF(N138="základní",J138,0)</f>
        <v>933.09</v>
      </c>
      <c r="BF138" s="139">
        <f t="shared" ref="BF138:BF169" si="25">IF(N138="snížená",J138,0)</f>
        <v>0</v>
      </c>
      <c r="BG138" s="139">
        <f t="shared" ref="BG138:BG169" si="26">IF(N138="zákl. přenesená",J138,0)</f>
        <v>0</v>
      </c>
      <c r="BH138" s="139">
        <f t="shared" ref="BH138:BH169" si="27">IF(N138="sníž. přenesená",J138,0)</f>
        <v>0</v>
      </c>
      <c r="BI138" s="139">
        <f t="shared" ref="BI138:BI169" si="28">IF(N138="nulová",J138,0)</f>
        <v>0</v>
      </c>
      <c r="BJ138" s="15" t="s">
        <v>79</v>
      </c>
      <c r="BK138" s="139">
        <f t="shared" ref="BK138:BK169" si="29">ROUND(I138*H138,2)</f>
        <v>933.09</v>
      </c>
      <c r="BL138" s="15" t="s">
        <v>161</v>
      </c>
      <c r="BM138" s="138" t="s">
        <v>1075</v>
      </c>
    </row>
    <row r="139" spans="2:65" s="1" customFormat="1" ht="16.5" customHeight="1">
      <c r="B139" s="125"/>
      <c r="C139" s="126" t="s">
        <v>311</v>
      </c>
      <c r="D139" s="126" t="s">
        <v>156</v>
      </c>
      <c r="E139" s="127" t="s">
        <v>1076</v>
      </c>
      <c r="F139" s="128" t="s">
        <v>538</v>
      </c>
      <c r="G139" s="129" t="s">
        <v>159</v>
      </c>
      <c r="H139" s="130">
        <v>2</v>
      </c>
      <c r="I139" s="131">
        <v>1611.6029325</v>
      </c>
      <c r="J139" s="132">
        <f t="shared" si="20"/>
        <v>3223.21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3223.21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3223.21</v>
      </c>
      <c r="BL139" s="15" t="s">
        <v>161</v>
      </c>
      <c r="BM139" s="138" t="s">
        <v>1077</v>
      </c>
    </row>
    <row r="140" spans="2:65" s="1" customFormat="1" ht="16.5" customHeight="1">
      <c r="B140" s="125"/>
      <c r="C140" s="126" t="s">
        <v>314</v>
      </c>
      <c r="D140" s="126" t="s">
        <v>156</v>
      </c>
      <c r="E140" s="127" t="s">
        <v>1078</v>
      </c>
      <c r="F140" s="128" t="s">
        <v>541</v>
      </c>
      <c r="G140" s="129" t="s">
        <v>159</v>
      </c>
      <c r="H140" s="130">
        <v>1</v>
      </c>
      <c r="I140" s="131">
        <v>5928.2766015000007</v>
      </c>
      <c r="J140" s="132">
        <f t="shared" si="20"/>
        <v>5928.28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5928.28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5928.28</v>
      </c>
      <c r="BL140" s="15" t="s">
        <v>161</v>
      </c>
      <c r="BM140" s="138" t="s">
        <v>1079</v>
      </c>
    </row>
    <row r="141" spans="2:65" s="1" customFormat="1" ht="24.2" customHeight="1">
      <c r="B141" s="125"/>
      <c r="C141" s="126" t="s">
        <v>317</v>
      </c>
      <c r="D141" s="126" t="s">
        <v>156</v>
      </c>
      <c r="E141" s="127" t="s">
        <v>1080</v>
      </c>
      <c r="F141" s="128" t="s">
        <v>1081</v>
      </c>
      <c r="G141" s="129" t="s">
        <v>159</v>
      </c>
      <c r="H141" s="130">
        <v>1</v>
      </c>
      <c r="I141" s="131">
        <v>4932.244713</v>
      </c>
      <c r="J141" s="132">
        <f t="shared" si="20"/>
        <v>4932.24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4932.24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4932.24</v>
      </c>
      <c r="BL141" s="15" t="s">
        <v>161</v>
      </c>
      <c r="BM141" s="138" t="s">
        <v>1082</v>
      </c>
    </row>
    <row r="142" spans="2:65" s="1" customFormat="1" ht="16.5" customHeight="1">
      <c r="B142" s="125"/>
      <c r="C142" s="126" t="s">
        <v>320</v>
      </c>
      <c r="D142" s="126" t="s">
        <v>156</v>
      </c>
      <c r="E142" s="127" t="s">
        <v>1083</v>
      </c>
      <c r="F142" s="128" t="s">
        <v>544</v>
      </c>
      <c r="G142" s="129" t="s">
        <v>159</v>
      </c>
      <c r="H142" s="130">
        <v>7</v>
      </c>
      <c r="I142" s="131">
        <v>1683.4124999999999</v>
      </c>
      <c r="J142" s="132">
        <f t="shared" si="20"/>
        <v>11783.89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11783.89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11783.89</v>
      </c>
      <c r="BL142" s="15" t="s">
        <v>161</v>
      </c>
      <c r="BM142" s="138" t="s">
        <v>551</v>
      </c>
    </row>
    <row r="143" spans="2:65" s="1" customFormat="1" ht="16.5" customHeight="1">
      <c r="B143" s="125"/>
      <c r="C143" s="126" t="s">
        <v>326</v>
      </c>
      <c r="D143" s="126" t="s">
        <v>156</v>
      </c>
      <c r="E143" s="127" t="s">
        <v>1084</v>
      </c>
      <c r="F143" s="128" t="s">
        <v>547</v>
      </c>
      <c r="G143" s="129" t="s">
        <v>159</v>
      </c>
      <c r="H143" s="130">
        <v>7</v>
      </c>
      <c r="I143" s="131">
        <v>1950.8345999999999</v>
      </c>
      <c r="J143" s="132">
        <f t="shared" si="20"/>
        <v>13655.84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13655.84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13655.84</v>
      </c>
      <c r="BL143" s="15" t="s">
        <v>161</v>
      </c>
      <c r="BM143" s="138" t="s">
        <v>554</v>
      </c>
    </row>
    <row r="144" spans="2:65" s="1" customFormat="1" ht="16.5" customHeight="1">
      <c r="B144" s="125"/>
      <c r="C144" s="126" t="s">
        <v>323</v>
      </c>
      <c r="D144" s="126" t="s">
        <v>156</v>
      </c>
      <c r="E144" s="127" t="s">
        <v>1085</v>
      </c>
      <c r="F144" s="128" t="s">
        <v>550</v>
      </c>
      <c r="G144" s="129" t="s">
        <v>159</v>
      </c>
      <c r="H144" s="130">
        <v>1</v>
      </c>
      <c r="I144" s="131">
        <v>1795.1526120000001</v>
      </c>
      <c r="J144" s="132">
        <f t="shared" si="20"/>
        <v>1795.15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1795.15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1795.15</v>
      </c>
      <c r="BL144" s="15" t="s">
        <v>161</v>
      </c>
      <c r="BM144" s="138" t="s">
        <v>557</v>
      </c>
    </row>
    <row r="145" spans="2:65" s="1" customFormat="1" ht="16.5" customHeight="1">
      <c r="B145" s="125"/>
      <c r="C145" s="126" t="s">
        <v>334</v>
      </c>
      <c r="D145" s="126" t="s">
        <v>156</v>
      </c>
      <c r="E145" s="127" t="s">
        <v>1086</v>
      </c>
      <c r="F145" s="128" t="s">
        <v>553</v>
      </c>
      <c r="G145" s="129" t="s">
        <v>159</v>
      </c>
      <c r="H145" s="130">
        <v>4</v>
      </c>
      <c r="I145" s="131">
        <v>575.24609999999996</v>
      </c>
      <c r="J145" s="132">
        <f t="shared" si="20"/>
        <v>2300.98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2300.98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2300.98</v>
      </c>
      <c r="BL145" s="15" t="s">
        <v>161</v>
      </c>
      <c r="BM145" s="138" t="s">
        <v>352</v>
      </c>
    </row>
    <row r="146" spans="2:65" s="1" customFormat="1" ht="16.5" customHeight="1">
      <c r="B146" s="125"/>
      <c r="C146" s="126" t="s">
        <v>338</v>
      </c>
      <c r="D146" s="126" t="s">
        <v>156</v>
      </c>
      <c r="E146" s="127" t="s">
        <v>1087</v>
      </c>
      <c r="F146" s="128" t="s">
        <v>556</v>
      </c>
      <c r="G146" s="129" t="s">
        <v>159</v>
      </c>
      <c r="H146" s="130">
        <v>2</v>
      </c>
      <c r="I146" s="131">
        <v>2873.8641029999999</v>
      </c>
      <c r="J146" s="132">
        <f t="shared" si="20"/>
        <v>5747.73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5747.73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5747.73</v>
      </c>
      <c r="BL146" s="15" t="s">
        <v>161</v>
      </c>
      <c r="BM146" s="138" t="s">
        <v>356</v>
      </c>
    </row>
    <row r="147" spans="2:65" s="1" customFormat="1" ht="37.9" customHeight="1">
      <c r="B147" s="125"/>
      <c r="C147" s="126" t="s">
        <v>343</v>
      </c>
      <c r="D147" s="126" t="s">
        <v>156</v>
      </c>
      <c r="E147" s="127" t="s">
        <v>1088</v>
      </c>
      <c r="F147" s="128" t="s">
        <v>559</v>
      </c>
      <c r="G147" s="129" t="s">
        <v>159</v>
      </c>
      <c r="H147" s="130">
        <v>3</v>
      </c>
      <c r="I147" s="131">
        <v>1956.6062999999999</v>
      </c>
      <c r="J147" s="132">
        <f t="shared" si="20"/>
        <v>5869.82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5869.82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5869.82</v>
      </c>
      <c r="BL147" s="15" t="s">
        <v>161</v>
      </c>
      <c r="BM147" s="138" t="s">
        <v>1089</v>
      </c>
    </row>
    <row r="148" spans="2:65" s="1" customFormat="1" ht="16.5" customHeight="1">
      <c r="B148" s="125"/>
      <c r="C148" s="126" t="s">
        <v>349</v>
      </c>
      <c r="D148" s="126" t="s">
        <v>156</v>
      </c>
      <c r="E148" s="127" t="s">
        <v>1090</v>
      </c>
      <c r="F148" s="128" t="s">
        <v>562</v>
      </c>
      <c r="G148" s="129" t="s">
        <v>159</v>
      </c>
      <c r="H148" s="130">
        <v>2</v>
      </c>
      <c r="I148" s="131">
        <v>961.94999999999993</v>
      </c>
      <c r="J148" s="132">
        <f t="shared" si="20"/>
        <v>1923.9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1923.9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1923.9</v>
      </c>
      <c r="BL148" s="15" t="s">
        <v>161</v>
      </c>
      <c r="BM148" s="138" t="s">
        <v>361</v>
      </c>
    </row>
    <row r="149" spans="2:65" s="1" customFormat="1" ht="16.5" customHeight="1">
      <c r="B149" s="125"/>
      <c r="C149" s="126" t="s">
        <v>353</v>
      </c>
      <c r="D149" s="126" t="s">
        <v>156</v>
      </c>
      <c r="E149" s="127" t="s">
        <v>1091</v>
      </c>
      <c r="F149" s="128" t="s">
        <v>564</v>
      </c>
      <c r="G149" s="129" t="s">
        <v>159</v>
      </c>
      <c r="H149" s="130">
        <v>2</v>
      </c>
      <c r="I149" s="131">
        <v>240.48749999999998</v>
      </c>
      <c r="J149" s="132">
        <f t="shared" si="20"/>
        <v>480.98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480.98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480.98</v>
      </c>
      <c r="BL149" s="15" t="s">
        <v>161</v>
      </c>
      <c r="BM149" s="138" t="s">
        <v>365</v>
      </c>
    </row>
    <row r="150" spans="2:65" s="1" customFormat="1" ht="16.5" customHeight="1">
      <c r="B150" s="125"/>
      <c r="C150" s="126" t="s">
        <v>357</v>
      </c>
      <c r="D150" s="126" t="s">
        <v>156</v>
      </c>
      <c r="E150" s="127" t="s">
        <v>1092</v>
      </c>
      <c r="F150" s="128" t="s">
        <v>566</v>
      </c>
      <c r="G150" s="129" t="s">
        <v>159</v>
      </c>
      <c r="H150" s="130">
        <v>78</v>
      </c>
      <c r="I150" s="131">
        <v>115.222371</v>
      </c>
      <c r="J150" s="132">
        <f t="shared" si="20"/>
        <v>8987.34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8987.34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8987.34</v>
      </c>
      <c r="BL150" s="15" t="s">
        <v>161</v>
      </c>
      <c r="BM150" s="138" t="s">
        <v>369</v>
      </c>
    </row>
    <row r="151" spans="2:65" s="1" customFormat="1" ht="16.5" customHeight="1">
      <c r="B151" s="125"/>
      <c r="C151" s="126" t="s">
        <v>362</v>
      </c>
      <c r="D151" s="126" t="s">
        <v>156</v>
      </c>
      <c r="E151" s="127" t="s">
        <v>1093</v>
      </c>
      <c r="F151" s="128" t="s">
        <v>568</v>
      </c>
      <c r="G151" s="129" t="s">
        <v>159</v>
      </c>
      <c r="H151" s="130">
        <v>78</v>
      </c>
      <c r="I151" s="131">
        <v>2.4914504999999996</v>
      </c>
      <c r="J151" s="132">
        <f t="shared" si="20"/>
        <v>194.33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194.33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194.33</v>
      </c>
      <c r="BL151" s="15" t="s">
        <v>161</v>
      </c>
      <c r="BM151" s="138" t="s">
        <v>373</v>
      </c>
    </row>
    <row r="152" spans="2:65" s="1" customFormat="1" ht="16.5" customHeight="1">
      <c r="B152" s="125"/>
      <c r="C152" s="126" t="s">
        <v>366</v>
      </c>
      <c r="D152" s="126" t="s">
        <v>156</v>
      </c>
      <c r="E152" s="127" t="s">
        <v>1094</v>
      </c>
      <c r="F152" s="128" t="s">
        <v>570</v>
      </c>
      <c r="G152" s="129" t="s">
        <v>159</v>
      </c>
      <c r="H152" s="130">
        <v>2</v>
      </c>
      <c r="I152" s="131">
        <v>600.88206749999995</v>
      </c>
      <c r="J152" s="132">
        <f t="shared" si="20"/>
        <v>1201.76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1201.76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1201.76</v>
      </c>
      <c r="BL152" s="15" t="s">
        <v>161</v>
      </c>
      <c r="BM152" s="138" t="s">
        <v>575</v>
      </c>
    </row>
    <row r="153" spans="2:65" s="1" customFormat="1" ht="16.5" customHeight="1">
      <c r="B153" s="125"/>
      <c r="C153" s="126" t="s">
        <v>370</v>
      </c>
      <c r="D153" s="126" t="s">
        <v>156</v>
      </c>
      <c r="E153" s="127" t="s">
        <v>1095</v>
      </c>
      <c r="F153" s="128" t="s">
        <v>572</v>
      </c>
      <c r="G153" s="129" t="s">
        <v>159</v>
      </c>
      <c r="H153" s="130">
        <v>2</v>
      </c>
      <c r="I153" s="131">
        <v>3843.8079074999996</v>
      </c>
      <c r="J153" s="132">
        <f t="shared" si="20"/>
        <v>7687.62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7687.62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7687.62</v>
      </c>
      <c r="BL153" s="15" t="s">
        <v>161</v>
      </c>
      <c r="BM153" s="138" t="s">
        <v>578</v>
      </c>
    </row>
    <row r="154" spans="2:65" s="1" customFormat="1" ht="16.5" customHeight="1">
      <c r="B154" s="125"/>
      <c r="C154" s="126" t="s">
        <v>374</v>
      </c>
      <c r="D154" s="126" t="s">
        <v>156</v>
      </c>
      <c r="E154" s="127" t="s">
        <v>1096</v>
      </c>
      <c r="F154" s="128" t="s">
        <v>574</v>
      </c>
      <c r="G154" s="129" t="s">
        <v>159</v>
      </c>
      <c r="H154" s="130">
        <v>4</v>
      </c>
      <c r="I154" s="131">
        <v>907.11884999999995</v>
      </c>
      <c r="J154" s="132">
        <f t="shared" si="20"/>
        <v>3628.48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3628.48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3628.48</v>
      </c>
      <c r="BL154" s="15" t="s">
        <v>161</v>
      </c>
      <c r="BM154" s="138" t="s">
        <v>582</v>
      </c>
    </row>
    <row r="155" spans="2:65" s="1" customFormat="1" ht="24.2" customHeight="1">
      <c r="B155" s="125"/>
      <c r="C155" s="126" t="s">
        <v>378</v>
      </c>
      <c r="D155" s="126" t="s">
        <v>156</v>
      </c>
      <c r="E155" s="127" t="s">
        <v>1097</v>
      </c>
      <c r="F155" s="128" t="s">
        <v>577</v>
      </c>
      <c r="G155" s="129" t="s">
        <v>159</v>
      </c>
      <c r="H155" s="130">
        <v>2</v>
      </c>
      <c r="I155" s="131">
        <v>5577.3860999999997</v>
      </c>
      <c r="J155" s="132">
        <f t="shared" si="20"/>
        <v>11154.77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11154.77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11154.77</v>
      </c>
      <c r="BL155" s="15" t="s">
        <v>161</v>
      </c>
      <c r="BM155" s="138" t="s">
        <v>585</v>
      </c>
    </row>
    <row r="156" spans="2:65" s="1" customFormat="1" ht="16.5" customHeight="1">
      <c r="B156" s="125"/>
      <c r="C156" s="126" t="s">
        <v>382</v>
      </c>
      <c r="D156" s="126" t="s">
        <v>156</v>
      </c>
      <c r="E156" s="127" t="s">
        <v>1098</v>
      </c>
      <c r="F156" s="128" t="s">
        <v>581</v>
      </c>
      <c r="G156" s="129" t="s">
        <v>159</v>
      </c>
      <c r="H156" s="130">
        <v>2</v>
      </c>
      <c r="I156" s="131">
        <v>1522.76685</v>
      </c>
      <c r="J156" s="132">
        <f t="shared" si="20"/>
        <v>3045.53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3045.53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3045.53</v>
      </c>
      <c r="BL156" s="15" t="s">
        <v>161</v>
      </c>
      <c r="BM156" s="138" t="s">
        <v>589</v>
      </c>
    </row>
    <row r="157" spans="2:65" s="1" customFormat="1" ht="16.5" customHeight="1">
      <c r="B157" s="125"/>
      <c r="C157" s="126" t="s">
        <v>386</v>
      </c>
      <c r="D157" s="126" t="s">
        <v>156</v>
      </c>
      <c r="E157" s="127" t="s">
        <v>1099</v>
      </c>
      <c r="F157" s="128" t="s">
        <v>588</v>
      </c>
      <c r="G157" s="129" t="s">
        <v>159</v>
      </c>
      <c r="H157" s="130">
        <v>163</v>
      </c>
      <c r="I157" s="131">
        <v>237.92871299999999</v>
      </c>
      <c r="J157" s="132">
        <f t="shared" si="20"/>
        <v>38782.379999999997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38782.379999999997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38782.379999999997</v>
      </c>
      <c r="BL157" s="15" t="s">
        <v>161</v>
      </c>
      <c r="BM157" s="138" t="s">
        <v>592</v>
      </c>
    </row>
    <row r="158" spans="2:65" s="1" customFormat="1" ht="16.5" customHeight="1">
      <c r="B158" s="125"/>
      <c r="C158" s="126" t="s">
        <v>328</v>
      </c>
      <c r="D158" s="126" t="s">
        <v>156</v>
      </c>
      <c r="E158" s="127" t="s">
        <v>1100</v>
      </c>
      <c r="F158" s="128" t="s">
        <v>591</v>
      </c>
      <c r="G158" s="129" t="s">
        <v>159</v>
      </c>
      <c r="H158" s="130">
        <v>22</v>
      </c>
      <c r="I158" s="131">
        <v>335.72055</v>
      </c>
      <c r="J158" s="132">
        <f t="shared" si="20"/>
        <v>7385.85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7385.85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7385.85</v>
      </c>
      <c r="BL158" s="15" t="s">
        <v>161</v>
      </c>
      <c r="BM158" s="138" t="s">
        <v>377</v>
      </c>
    </row>
    <row r="159" spans="2:65" s="1" customFormat="1" ht="16.5" customHeight="1">
      <c r="B159" s="125"/>
      <c r="C159" s="126" t="s">
        <v>393</v>
      </c>
      <c r="D159" s="126" t="s">
        <v>156</v>
      </c>
      <c r="E159" s="127" t="s">
        <v>1101</v>
      </c>
      <c r="F159" s="128" t="s">
        <v>595</v>
      </c>
      <c r="G159" s="129" t="s">
        <v>159</v>
      </c>
      <c r="H159" s="130">
        <v>7</v>
      </c>
      <c r="I159" s="131">
        <v>823.57349249999993</v>
      </c>
      <c r="J159" s="132">
        <f t="shared" si="20"/>
        <v>5765.01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5765.01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5765.01</v>
      </c>
      <c r="BL159" s="15" t="s">
        <v>161</v>
      </c>
      <c r="BM159" s="138" t="s">
        <v>385</v>
      </c>
    </row>
    <row r="160" spans="2:65" s="1" customFormat="1" ht="16.5" customHeight="1">
      <c r="B160" s="125"/>
      <c r="C160" s="126" t="s">
        <v>333</v>
      </c>
      <c r="D160" s="126" t="s">
        <v>156</v>
      </c>
      <c r="E160" s="127" t="s">
        <v>1102</v>
      </c>
      <c r="F160" s="128" t="s">
        <v>598</v>
      </c>
      <c r="G160" s="129" t="s">
        <v>159</v>
      </c>
      <c r="H160" s="130">
        <v>4</v>
      </c>
      <c r="I160" s="131">
        <v>226.44302999999999</v>
      </c>
      <c r="J160" s="132">
        <f t="shared" si="20"/>
        <v>905.77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905.77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905.77</v>
      </c>
      <c r="BL160" s="15" t="s">
        <v>161</v>
      </c>
      <c r="BM160" s="138" t="s">
        <v>389</v>
      </c>
    </row>
    <row r="161" spans="2:65" s="1" customFormat="1" ht="16.5" customHeight="1">
      <c r="B161" s="125"/>
      <c r="C161" s="126" t="s">
        <v>579</v>
      </c>
      <c r="D161" s="126" t="s">
        <v>156</v>
      </c>
      <c r="E161" s="127" t="s">
        <v>1103</v>
      </c>
      <c r="F161" s="128" t="s">
        <v>601</v>
      </c>
      <c r="G161" s="129" t="s">
        <v>159</v>
      </c>
      <c r="H161" s="130">
        <v>4</v>
      </c>
      <c r="I161" s="131">
        <v>212.59094999999999</v>
      </c>
      <c r="J161" s="132">
        <f t="shared" si="20"/>
        <v>850.36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850.36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850.36</v>
      </c>
      <c r="BL161" s="15" t="s">
        <v>161</v>
      </c>
      <c r="BM161" s="138" t="s">
        <v>605</v>
      </c>
    </row>
    <row r="162" spans="2:65" s="1" customFormat="1" ht="16.5" customHeight="1">
      <c r="B162" s="125"/>
      <c r="C162" s="126" t="s">
        <v>337</v>
      </c>
      <c r="D162" s="126" t="s">
        <v>156</v>
      </c>
      <c r="E162" s="127" t="s">
        <v>1104</v>
      </c>
      <c r="F162" s="128" t="s">
        <v>604</v>
      </c>
      <c r="G162" s="129" t="s">
        <v>159</v>
      </c>
      <c r="H162" s="130">
        <v>36</v>
      </c>
      <c r="I162" s="131">
        <v>82.400636999999989</v>
      </c>
      <c r="J162" s="132">
        <f t="shared" si="20"/>
        <v>2966.42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2966.42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2966.42</v>
      </c>
      <c r="BL162" s="15" t="s">
        <v>161</v>
      </c>
      <c r="BM162" s="138" t="s">
        <v>392</v>
      </c>
    </row>
    <row r="163" spans="2:65" s="1" customFormat="1" ht="16.5" customHeight="1">
      <c r="B163" s="125"/>
      <c r="C163" s="126" t="s">
        <v>586</v>
      </c>
      <c r="D163" s="126" t="s">
        <v>156</v>
      </c>
      <c r="E163" s="127" t="s">
        <v>1105</v>
      </c>
      <c r="F163" s="128" t="s">
        <v>608</v>
      </c>
      <c r="G163" s="129" t="s">
        <v>159</v>
      </c>
      <c r="H163" s="130">
        <v>1</v>
      </c>
      <c r="I163" s="131">
        <v>82.400636999999989</v>
      </c>
      <c r="J163" s="132">
        <f t="shared" si="20"/>
        <v>82.4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82.4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82.4</v>
      </c>
      <c r="BL163" s="15" t="s">
        <v>161</v>
      </c>
      <c r="BM163" s="138" t="s">
        <v>396</v>
      </c>
    </row>
    <row r="164" spans="2:65" s="1" customFormat="1" ht="16.5" customHeight="1">
      <c r="B164" s="125"/>
      <c r="C164" s="126" t="s">
        <v>340</v>
      </c>
      <c r="D164" s="126" t="s">
        <v>156</v>
      </c>
      <c r="E164" s="127" t="s">
        <v>1106</v>
      </c>
      <c r="F164" s="128" t="s">
        <v>611</v>
      </c>
      <c r="G164" s="129" t="s">
        <v>159</v>
      </c>
      <c r="H164" s="130">
        <v>20</v>
      </c>
      <c r="I164" s="131">
        <v>82.400636999999989</v>
      </c>
      <c r="J164" s="132">
        <f t="shared" si="20"/>
        <v>1648.01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24"/>
        <v>1648.01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5" t="s">
        <v>79</v>
      </c>
      <c r="BK164" s="139">
        <f t="shared" si="29"/>
        <v>1648.01</v>
      </c>
      <c r="BL164" s="15" t="s">
        <v>161</v>
      </c>
      <c r="BM164" s="138" t="s">
        <v>615</v>
      </c>
    </row>
    <row r="165" spans="2:65" s="1" customFormat="1" ht="16.5" customHeight="1">
      <c r="B165" s="125"/>
      <c r="C165" s="126" t="s">
        <v>593</v>
      </c>
      <c r="D165" s="126" t="s">
        <v>156</v>
      </c>
      <c r="E165" s="127" t="s">
        <v>1107</v>
      </c>
      <c r="F165" s="128" t="s">
        <v>614</v>
      </c>
      <c r="G165" s="129" t="s">
        <v>159</v>
      </c>
      <c r="H165" s="130">
        <v>33</v>
      </c>
      <c r="I165" s="131">
        <v>284.35242</v>
      </c>
      <c r="J165" s="132">
        <f t="shared" si="20"/>
        <v>9383.6299999999992</v>
      </c>
      <c r="K165" s="128" t="s">
        <v>3</v>
      </c>
      <c r="L165" s="133"/>
      <c r="M165" s="134" t="s">
        <v>3</v>
      </c>
      <c r="N165" s="135" t="s">
        <v>42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si="24"/>
        <v>9383.6299999999992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5" t="s">
        <v>79</v>
      </c>
      <c r="BK165" s="139">
        <f t="shared" si="29"/>
        <v>9383.6299999999992</v>
      </c>
      <c r="BL165" s="15" t="s">
        <v>161</v>
      </c>
      <c r="BM165" s="138" t="s">
        <v>619</v>
      </c>
    </row>
    <row r="166" spans="2:65" s="1" customFormat="1" ht="16.5" customHeight="1">
      <c r="B166" s="125"/>
      <c r="C166" s="126" t="s">
        <v>596</v>
      </c>
      <c r="D166" s="126" t="s">
        <v>156</v>
      </c>
      <c r="E166" s="127" t="s">
        <v>1108</v>
      </c>
      <c r="F166" s="128" t="s">
        <v>618</v>
      </c>
      <c r="G166" s="129" t="s">
        <v>159</v>
      </c>
      <c r="H166" s="130">
        <v>88</v>
      </c>
      <c r="I166" s="131">
        <v>34.245420000000003</v>
      </c>
      <c r="J166" s="132">
        <f t="shared" si="20"/>
        <v>3013.6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24"/>
        <v>3013.6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5" t="s">
        <v>79</v>
      </c>
      <c r="BK166" s="139">
        <f t="shared" si="29"/>
        <v>3013.6</v>
      </c>
      <c r="BL166" s="15" t="s">
        <v>161</v>
      </c>
      <c r="BM166" s="138" t="s">
        <v>623</v>
      </c>
    </row>
    <row r="167" spans="2:65" s="1" customFormat="1" ht="16.5" customHeight="1">
      <c r="B167" s="125"/>
      <c r="C167" s="126" t="s">
        <v>599</v>
      </c>
      <c r="D167" s="126" t="s">
        <v>156</v>
      </c>
      <c r="E167" s="127" t="s">
        <v>1109</v>
      </c>
      <c r="F167" s="128" t="s">
        <v>622</v>
      </c>
      <c r="G167" s="129" t="s">
        <v>159</v>
      </c>
      <c r="H167" s="130">
        <v>53</v>
      </c>
      <c r="I167" s="131">
        <v>86.671694999999985</v>
      </c>
      <c r="J167" s="132">
        <f t="shared" si="20"/>
        <v>4593.6000000000004</v>
      </c>
      <c r="K167" s="128" t="s">
        <v>3</v>
      </c>
      <c r="L167" s="133"/>
      <c r="M167" s="134" t="s">
        <v>3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si="24"/>
        <v>4593.6000000000004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5" t="s">
        <v>79</v>
      </c>
      <c r="BK167" s="139">
        <f t="shared" si="29"/>
        <v>4593.6000000000004</v>
      </c>
      <c r="BL167" s="15" t="s">
        <v>161</v>
      </c>
      <c r="BM167" s="138" t="s">
        <v>627</v>
      </c>
    </row>
    <row r="168" spans="2:65" s="1" customFormat="1" ht="16.5" customHeight="1">
      <c r="B168" s="125"/>
      <c r="C168" s="126" t="s">
        <v>602</v>
      </c>
      <c r="D168" s="126" t="s">
        <v>156</v>
      </c>
      <c r="E168" s="127" t="s">
        <v>1110</v>
      </c>
      <c r="F168" s="128" t="s">
        <v>626</v>
      </c>
      <c r="G168" s="129" t="s">
        <v>159</v>
      </c>
      <c r="H168" s="130">
        <v>75</v>
      </c>
      <c r="I168" s="131">
        <v>149.10225</v>
      </c>
      <c r="J168" s="132">
        <f t="shared" si="20"/>
        <v>11182.67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21"/>
        <v>0</v>
      </c>
      <c r="Q168" s="136">
        <v>0</v>
      </c>
      <c r="R168" s="136">
        <f t="shared" si="22"/>
        <v>0</v>
      </c>
      <c r="S168" s="136">
        <v>0</v>
      </c>
      <c r="T168" s="137">
        <f t="shared" si="2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24"/>
        <v>11182.67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5" t="s">
        <v>79</v>
      </c>
      <c r="BK168" s="139">
        <f t="shared" si="29"/>
        <v>11182.67</v>
      </c>
      <c r="BL168" s="15" t="s">
        <v>161</v>
      </c>
      <c r="BM168" s="138" t="s">
        <v>631</v>
      </c>
    </row>
    <row r="169" spans="2:65" s="1" customFormat="1" ht="16.5" customHeight="1">
      <c r="B169" s="125"/>
      <c r="C169" s="126" t="s">
        <v>606</v>
      </c>
      <c r="D169" s="126" t="s">
        <v>156</v>
      </c>
      <c r="E169" s="127" t="s">
        <v>1111</v>
      </c>
      <c r="F169" s="128" t="s">
        <v>630</v>
      </c>
      <c r="G169" s="129" t="s">
        <v>159</v>
      </c>
      <c r="H169" s="130">
        <v>2</v>
      </c>
      <c r="I169" s="131">
        <v>211.917585</v>
      </c>
      <c r="J169" s="132">
        <f t="shared" si="20"/>
        <v>423.84</v>
      </c>
      <c r="K169" s="128" t="s">
        <v>3</v>
      </c>
      <c r="L169" s="133"/>
      <c r="M169" s="134" t="s">
        <v>3</v>
      </c>
      <c r="N169" s="135" t="s">
        <v>42</v>
      </c>
      <c r="P169" s="136">
        <f t="shared" si="21"/>
        <v>0</v>
      </c>
      <c r="Q169" s="136">
        <v>0</v>
      </c>
      <c r="R169" s="136">
        <f t="shared" si="22"/>
        <v>0</v>
      </c>
      <c r="S169" s="136">
        <v>0</v>
      </c>
      <c r="T169" s="137">
        <f t="shared" si="23"/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si="24"/>
        <v>423.84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5" t="s">
        <v>79</v>
      </c>
      <c r="BK169" s="139">
        <f t="shared" si="29"/>
        <v>423.84</v>
      </c>
      <c r="BL169" s="15" t="s">
        <v>161</v>
      </c>
      <c r="BM169" s="138" t="s">
        <v>634</v>
      </c>
    </row>
    <row r="170" spans="2:65" s="1" customFormat="1" ht="16.5" customHeight="1">
      <c r="B170" s="125"/>
      <c r="C170" s="126" t="s">
        <v>609</v>
      </c>
      <c r="D170" s="126" t="s">
        <v>156</v>
      </c>
      <c r="E170" s="127" t="s">
        <v>1112</v>
      </c>
      <c r="F170" s="128" t="s">
        <v>633</v>
      </c>
      <c r="G170" s="129" t="s">
        <v>159</v>
      </c>
      <c r="H170" s="130">
        <v>1</v>
      </c>
      <c r="I170" s="131">
        <v>206.33827499999998</v>
      </c>
      <c r="J170" s="132">
        <f t="shared" ref="J170:J188" si="30">ROUND(I170*H170,2)</f>
        <v>206.34</v>
      </c>
      <c r="K170" s="128" t="s">
        <v>3</v>
      </c>
      <c r="L170" s="133"/>
      <c r="M170" s="134" t="s">
        <v>3</v>
      </c>
      <c r="N170" s="135" t="s">
        <v>42</v>
      </c>
      <c r="P170" s="136">
        <f t="shared" ref="P170:P188" si="31">O170*H170</f>
        <v>0</v>
      </c>
      <c r="Q170" s="136">
        <v>0</v>
      </c>
      <c r="R170" s="136">
        <f t="shared" ref="R170:R188" si="32">Q170*H170</f>
        <v>0</v>
      </c>
      <c r="S170" s="136">
        <v>0</v>
      </c>
      <c r="T170" s="137">
        <f t="shared" ref="T170:T188" si="33">S170*H170</f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ref="BE170:BE188" si="34">IF(N170="základní",J170,0)</f>
        <v>206.34</v>
      </c>
      <c r="BF170" s="139">
        <f t="shared" ref="BF170:BF188" si="35">IF(N170="snížená",J170,0)</f>
        <v>0</v>
      </c>
      <c r="BG170" s="139">
        <f t="shared" ref="BG170:BG188" si="36">IF(N170="zákl. přenesená",J170,0)</f>
        <v>0</v>
      </c>
      <c r="BH170" s="139">
        <f t="shared" ref="BH170:BH188" si="37">IF(N170="sníž. přenesená",J170,0)</f>
        <v>0</v>
      </c>
      <c r="BI170" s="139">
        <f t="shared" ref="BI170:BI188" si="38">IF(N170="nulová",J170,0)</f>
        <v>0</v>
      </c>
      <c r="BJ170" s="15" t="s">
        <v>79</v>
      </c>
      <c r="BK170" s="139">
        <f t="shared" ref="BK170:BK188" si="39">ROUND(I170*H170,2)</f>
        <v>206.34</v>
      </c>
      <c r="BL170" s="15" t="s">
        <v>161</v>
      </c>
      <c r="BM170" s="138" t="s">
        <v>638</v>
      </c>
    </row>
    <row r="171" spans="2:65" s="1" customFormat="1" ht="16.5" customHeight="1">
      <c r="B171" s="125"/>
      <c r="C171" s="126" t="s">
        <v>612</v>
      </c>
      <c r="D171" s="126" t="s">
        <v>156</v>
      </c>
      <c r="E171" s="127" t="s">
        <v>1113</v>
      </c>
      <c r="F171" s="128" t="s">
        <v>637</v>
      </c>
      <c r="G171" s="129" t="s">
        <v>159</v>
      </c>
      <c r="H171" s="130">
        <v>88</v>
      </c>
      <c r="I171" s="131">
        <v>15.679785000000001</v>
      </c>
      <c r="J171" s="132">
        <f t="shared" si="30"/>
        <v>1379.82</v>
      </c>
      <c r="K171" s="128" t="s">
        <v>3</v>
      </c>
      <c r="L171" s="133"/>
      <c r="M171" s="134" t="s">
        <v>3</v>
      </c>
      <c r="N171" s="135" t="s">
        <v>42</v>
      </c>
      <c r="P171" s="136">
        <f t="shared" si="31"/>
        <v>0</v>
      </c>
      <c r="Q171" s="136">
        <v>0</v>
      </c>
      <c r="R171" s="136">
        <f t="shared" si="32"/>
        <v>0</v>
      </c>
      <c r="S171" s="136">
        <v>0</v>
      </c>
      <c r="T171" s="137">
        <f t="shared" si="33"/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si="34"/>
        <v>1379.82</v>
      </c>
      <c r="BF171" s="139">
        <f t="shared" si="35"/>
        <v>0</v>
      </c>
      <c r="BG171" s="139">
        <f t="shared" si="36"/>
        <v>0</v>
      </c>
      <c r="BH171" s="139">
        <f t="shared" si="37"/>
        <v>0</v>
      </c>
      <c r="BI171" s="139">
        <f t="shared" si="38"/>
        <v>0</v>
      </c>
      <c r="BJ171" s="15" t="s">
        <v>79</v>
      </c>
      <c r="BK171" s="139">
        <f t="shared" si="39"/>
        <v>1379.82</v>
      </c>
      <c r="BL171" s="15" t="s">
        <v>161</v>
      </c>
      <c r="BM171" s="138" t="s">
        <v>642</v>
      </c>
    </row>
    <row r="172" spans="2:65" s="1" customFormat="1" ht="16.5" customHeight="1">
      <c r="B172" s="125"/>
      <c r="C172" s="126" t="s">
        <v>616</v>
      </c>
      <c r="D172" s="126" t="s">
        <v>156</v>
      </c>
      <c r="E172" s="127" t="s">
        <v>1114</v>
      </c>
      <c r="F172" s="128" t="s">
        <v>641</v>
      </c>
      <c r="G172" s="129" t="s">
        <v>159</v>
      </c>
      <c r="H172" s="130">
        <v>88</v>
      </c>
      <c r="I172" s="131">
        <v>14.852507999999998</v>
      </c>
      <c r="J172" s="132">
        <f t="shared" si="30"/>
        <v>1307.02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34"/>
        <v>1307.02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5" t="s">
        <v>79</v>
      </c>
      <c r="BK172" s="139">
        <f t="shared" si="39"/>
        <v>1307.02</v>
      </c>
      <c r="BL172" s="15" t="s">
        <v>161</v>
      </c>
      <c r="BM172" s="138" t="s">
        <v>873</v>
      </c>
    </row>
    <row r="173" spans="2:65" s="1" customFormat="1" ht="16.5" customHeight="1">
      <c r="B173" s="125"/>
      <c r="C173" s="126" t="s">
        <v>620</v>
      </c>
      <c r="D173" s="126" t="s">
        <v>156</v>
      </c>
      <c r="E173" s="127" t="s">
        <v>1115</v>
      </c>
      <c r="F173" s="128" t="s">
        <v>1116</v>
      </c>
      <c r="G173" s="129" t="s">
        <v>159</v>
      </c>
      <c r="H173" s="130">
        <v>7</v>
      </c>
      <c r="I173" s="131">
        <v>261.94860449999999</v>
      </c>
      <c r="J173" s="132">
        <f t="shared" si="30"/>
        <v>1833.64</v>
      </c>
      <c r="K173" s="128" t="s">
        <v>3</v>
      </c>
      <c r="L173" s="133"/>
      <c r="M173" s="134" t="s">
        <v>3</v>
      </c>
      <c r="N173" s="135" t="s">
        <v>42</v>
      </c>
      <c r="P173" s="136">
        <f t="shared" si="31"/>
        <v>0</v>
      </c>
      <c r="Q173" s="136">
        <v>0</v>
      </c>
      <c r="R173" s="136">
        <f t="shared" si="32"/>
        <v>0</v>
      </c>
      <c r="S173" s="136">
        <v>0</v>
      </c>
      <c r="T173" s="137">
        <f t="shared" si="33"/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si="34"/>
        <v>1833.64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5" t="s">
        <v>79</v>
      </c>
      <c r="BK173" s="139">
        <f t="shared" si="39"/>
        <v>1833.64</v>
      </c>
      <c r="BL173" s="15" t="s">
        <v>161</v>
      </c>
      <c r="BM173" s="138" t="s">
        <v>881</v>
      </c>
    </row>
    <row r="174" spans="2:65" s="1" customFormat="1" ht="16.5" customHeight="1">
      <c r="B174" s="125"/>
      <c r="C174" s="126" t="s">
        <v>624</v>
      </c>
      <c r="D174" s="126" t="s">
        <v>156</v>
      </c>
      <c r="E174" s="127" t="s">
        <v>1117</v>
      </c>
      <c r="F174" s="128" t="s">
        <v>1118</v>
      </c>
      <c r="G174" s="129" t="s">
        <v>159</v>
      </c>
      <c r="H174" s="130">
        <v>10</v>
      </c>
      <c r="I174" s="131">
        <v>543.68452050000008</v>
      </c>
      <c r="J174" s="132">
        <f t="shared" si="30"/>
        <v>5436.85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5436.85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5436.85</v>
      </c>
      <c r="BL174" s="15" t="s">
        <v>161</v>
      </c>
      <c r="BM174" s="138" t="s">
        <v>646</v>
      </c>
    </row>
    <row r="175" spans="2:65" s="1" customFormat="1" ht="16.5" customHeight="1">
      <c r="B175" s="125"/>
      <c r="C175" s="126" t="s">
        <v>628</v>
      </c>
      <c r="D175" s="126" t="s">
        <v>156</v>
      </c>
      <c r="E175" s="127" t="s">
        <v>1119</v>
      </c>
      <c r="F175" s="128" t="s">
        <v>1120</v>
      </c>
      <c r="G175" s="129" t="s">
        <v>159</v>
      </c>
      <c r="H175" s="130">
        <v>3</v>
      </c>
      <c r="I175" s="131">
        <v>224.846193</v>
      </c>
      <c r="J175" s="132">
        <f t="shared" si="30"/>
        <v>674.54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674.54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674.54</v>
      </c>
      <c r="BL175" s="15" t="s">
        <v>161</v>
      </c>
      <c r="BM175" s="138" t="s">
        <v>649</v>
      </c>
    </row>
    <row r="176" spans="2:65" s="1" customFormat="1" ht="16.5" customHeight="1">
      <c r="B176" s="125"/>
      <c r="C176" s="126" t="s">
        <v>348</v>
      </c>
      <c r="D176" s="126" t="s">
        <v>156</v>
      </c>
      <c r="E176" s="127" t="s">
        <v>1121</v>
      </c>
      <c r="F176" s="128" t="s">
        <v>1122</v>
      </c>
      <c r="G176" s="129" t="s">
        <v>159</v>
      </c>
      <c r="H176" s="130">
        <v>1</v>
      </c>
      <c r="I176" s="131">
        <v>224.846193</v>
      </c>
      <c r="J176" s="132">
        <f t="shared" si="30"/>
        <v>224.85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224.85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224.85</v>
      </c>
      <c r="BL176" s="15" t="s">
        <v>161</v>
      </c>
      <c r="BM176" s="138" t="s">
        <v>653</v>
      </c>
    </row>
    <row r="177" spans="2:65" s="1" customFormat="1" ht="16.5" customHeight="1">
      <c r="B177" s="125"/>
      <c r="C177" s="126" t="s">
        <v>635</v>
      </c>
      <c r="D177" s="126" t="s">
        <v>156</v>
      </c>
      <c r="E177" s="127" t="s">
        <v>1123</v>
      </c>
      <c r="F177" s="128" t="s">
        <v>1124</v>
      </c>
      <c r="G177" s="129" t="s">
        <v>159</v>
      </c>
      <c r="H177" s="130">
        <v>1</v>
      </c>
      <c r="I177" s="131">
        <v>393.12010650000002</v>
      </c>
      <c r="J177" s="132">
        <f t="shared" si="30"/>
        <v>393.12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393.12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393.12</v>
      </c>
      <c r="BL177" s="15" t="s">
        <v>161</v>
      </c>
      <c r="BM177" s="138" t="s">
        <v>656</v>
      </c>
    </row>
    <row r="178" spans="2:65" s="1" customFormat="1" ht="16.5" customHeight="1">
      <c r="B178" s="125"/>
      <c r="C178" s="126" t="s">
        <v>639</v>
      </c>
      <c r="D178" s="126" t="s">
        <v>156</v>
      </c>
      <c r="E178" s="127" t="s">
        <v>1125</v>
      </c>
      <c r="F178" s="128" t="s">
        <v>1126</v>
      </c>
      <c r="G178" s="129" t="s">
        <v>159</v>
      </c>
      <c r="H178" s="130">
        <v>6</v>
      </c>
      <c r="I178" s="131">
        <v>26.9346</v>
      </c>
      <c r="J178" s="132">
        <f t="shared" si="30"/>
        <v>161.61000000000001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161.61000000000001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161.61000000000001</v>
      </c>
      <c r="BL178" s="15" t="s">
        <v>161</v>
      </c>
      <c r="BM178" s="138" t="s">
        <v>670</v>
      </c>
    </row>
    <row r="179" spans="2:65" s="1" customFormat="1" ht="16.5" customHeight="1">
      <c r="B179" s="125"/>
      <c r="C179" s="126" t="s">
        <v>643</v>
      </c>
      <c r="D179" s="126" t="s">
        <v>156</v>
      </c>
      <c r="E179" s="127" t="s">
        <v>1127</v>
      </c>
      <c r="F179" s="128" t="s">
        <v>1128</v>
      </c>
      <c r="G179" s="129" t="s">
        <v>159</v>
      </c>
      <c r="H179" s="130">
        <v>4</v>
      </c>
      <c r="I179" s="131">
        <v>29.820449999999997</v>
      </c>
      <c r="J179" s="132">
        <f t="shared" si="30"/>
        <v>119.28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119.28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119.28</v>
      </c>
      <c r="BL179" s="15" t="s">
        <v>161</v>
      </c>
      <c r="BM179" s="138" t="s">
        <v>674</v>
      </c>
    </row>
    <row r="180" spans="2:65" s="1" customFormat="1" ht="16.5" customHeight="1">
      <c r="B180" s="125"/>
      <c r="C180" s="126" t="s">
        <v>545</v>
      </c>
      <c r="D180" s="126" t="s">
        <v>156</v>
      </c>
      <c r="E180" s="127" t="s">
        <v>1129</v>
      </c>
      <c r="F180" s="128" t="s">
        <v>1130</v>
      </c>
      <c r="G180" s="129" t="s">
        <v>159</v>
      </c>
      <c r="H180" s="130">
        <v>4</v>
      </c>
      <c r="I180" s="131">
        <v>74.839709999999997</v>
      </c>
      <c r="J180" s="132">
        <f t="shared" si="30"/>
        <v>299.36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299.36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299.36</v>
      </c>
      <c r="BL180" s="15" t="s">
        <v>161</v>
      </c>
      <c r="BM180" s="138" t="s">
        <v>677</v>
      </c>
    </row>
    <row r="181" spans="2:65" s="1" customFormat="1" ht="16.5" customHeight="1">
      <c r="B181" s="125"/>
      <c r="C181" s="126" t="s">
        <v>650</v>
      </c>
      <c r="D181" s="126" t="s">
        <v>156</v>
      </c>
      <c r="E181" s="127" t="s">
        <v>1131</v>
      </c>
      <c r="F181" s="128" t="s">
        <v>669</v>
      </c>
      <c r="G181" s="129" t="s">
        <v>159</v>
      </c>
      <c r="H181" s="130">
        <v>3</v>
      </c>
      <c r="I181" s="131">
        <v>16.333911000000001</v>
      </c>
      <c r="J181" s="132">
        <f t="shared" si="30"/>
        <v>49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49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49</v>
      </c>
      <c r="BL181" s="15" t="s">
        <v>161</v>
      </c>
      <c r="BM181" s="138" t="s">
        <v>688</v>
      </c>
    </row>
    <row r="182" spans="2:65" s="1" customFormat="1" ht="16.5" customHeight="1">
      <c r="B182" s="125"/>
      <c r="C182" s="126" t="s">
        <v>548</v>
      </c>
      <c r="D182" s="126" t="s">
        <v>156</v>
      </c>
      <c r="E182" s="127" t="s">
        <v>1132</v>
      </c>
      <c r="F182" s="128" t="s">
        <v>673</v>
      </c>
      <c r="G182" s="129" t="s">
        <v>159</v>
      </c>
      <c r="H182" s="130">
        <v>1</v>
      </c>
      <c r="I182" s="131">
        <v>16.333911000000001</v>
      </c>
      <c r="J182" s="132">
        <f t="shared" si="30"/>
        <v>16.329999999999998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16.329999999999998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16.329999999999998</v>
      </c>
      <c r="BL182" s="15" t="s">
        <v>161</v>
      </c>
      <c r="BM182" s="138" t="s">
        <v>690</v>
      </c>
    </row>
    <row r="183" spans="2:65" s="1" customFormat="1" ht="16.5" customHeight="1">
      <c r="B183" s="125"/>
      <c r="C183" s="126" t="s">
        <v>657</v>
      </c>
      <c r="D183" s="126" t="s">
        <v>156</v>
      </c>
      <c r="E183" s="127" t="s">
        <v>1133</v>
      </c>
      <c r="F183" s="128" t="s">
        <v>676</v>
      </c>
      <c r="G183" s="129" t="s">
        <v>159</v>
      </c>
      <c r="H183" s="130">
        <v>1</v>
      </c>
      <c r="I183" s="131">
        <v>62.680661999999998</v>
      </c>
      <c r="J183" s="132">
        <f t="shared" si="30"/>
        <v>62.68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62.68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62.68</v>
      </c>
      <c r="BL183" s="15" t="s">
        <v>161</v>
      </c>
      <c r="BM183" s="138" t="s">
        <v>695</v>
      </c>
    </row>
    <row r="184" spans="2:65" s="1" customFormat="1" ht="16.5" customHeight="1">
      <c r="B184" s="125"/>
      <c r="C184" s="126" t="s">
        <v>551</v>
      </c>
      <c r="D184" s="126" t="s">
        <v>156</v>
      </c>
      <c r="E184" s="127" t="s">
        <v>1134</v>
      </c>
      <c r="F184" s="128" t="s">
        <v>680</v>
      </c>
      <c r="G184" s="129" t="s">
        <v>159</v>
      </c>
      <c r="H184" s="130">
        <v>190</v>
      </c>
      <c r="I184" s="131">
        <v>16.333911000000001</v>
      </c>
      <c r="J184" s="132">
        <f t="shared" si="30"/>
        <v>3103.44</v>
      </c>
      <c r="K184" s="128" t="s">
        <v>3</v>
      </c>
      <c r="L184" s="133"/>
      <c r="M184" s="134" t="s">
        <v>3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si="34"/>
        <v>3103.44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5" t="s">
        <v>79</v>
      </c>
      <c r="BK184" s="139">
        <f t="shared" si="39"/>
        <v>3103.44</v>
      </c>
      <c r="BL184" s="15" t="s">
        <v>161</v>
      </c>
      <c r="BM184" s="138" t="s">
        <v>697</v>
      </c>
    </row>
    <row r="185" spans="2:65" s="1" customFormat="1" ht="16.5" customHeight="1">
      <c r="B185" s="125"/>
      <c r="C185" s="126" t="s">
        <v>664</v>
      </c>
      <c r="D185" s="126" t="s">
        <v>156</v>
      </c>
      <c r="E185" s="127" t="s">
        <v>1135</v>
      </c>
      <c r="F185" s="128" t="s">
        <v>683</v>
      </c>
      <c r="G185" s="129" t="s">
        <v>159</v>
      </c>
      <c r="H185" s="130">
        <v>18</v>
      </c>
      <c r="I185" s="131">
        <v>16.333911000000001</v>
      </c>
      <c r="J185" s="132">
        <f t="shared" si="30"/>
        <v>294.01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34"/>
        <v>294.01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5" t="s">
        <v>79</v>
      </c>
      <c r="BK185" s="139">
        <f t="shared" si="39"/>
        <v>294.01</v>
      </c>
      <c r="BL185" s="15" t="s">
        <v>161</v>
      </c>
      <c r="BM185" s="138" t="s">
        <v>700</v>
      </c>
    </row>
    <row r="186" spans="2:65" s="1" customFormat="1" ht="16.5" customHeight="1">
      <c r="B186" s="125"/>
      <c r="C186" s="126" t="s">
        <v>554</v>
      </c>
      <c r="D186" s="126" t="s">
        <v>156</v>
      </c>
      <c r="E186" s="127" t="s">
        <v>1136</v>
      </c>
      <c r="F186" s="128" t="s">
        <v>687</v>
      </c>
      <c r="G186" s="129" t="s">
        <v>159</v>
      </c>
      <c r="H186" s="130">
        <v>43</v>
      </c>
      <c r="I186" s="131">
        <v>62.680661999999998</v>
      </c>
      <c r="J186" s="132">
        <f t="shared" si="30"/>
        <v>2695.27</v>
      </c>
      <c r="K186" s="128" t="s">
        <v>3</v>
      </c>
      <c r="L186" s="133"/>
      <c r="M186" s="134" t="s">
        <v>3</v>
      </c>
      <c r="N186" s="135" t="s">
        <v>42</v>
      </c>
      <c r="P186" s="136">
        <f t="shared" si="31"/>
        <v>0</v>
      </c>
      <c r="Q186" s="136">
        <v>0</v>
      </c>
      <c r="R186" s="136">
        <f t="shared" si="32"/>
        <v>0</v>
      </c>
      <c r="S186" s="136">
        <v>0</v>
      </c>
      <c r="T186" s="137">
        <f t="shared" si="33"/>
        <v>0</v>
      </c>
      <c r="AR186" s="138" t="s">
        <v>160</v>
      </c>
      <c r="AT186" s="138" t="s">
        <v>156</v>
      </c>
      <c r="AU186" s="138" t="s">
        <v>81</v>
      </c>
      <c r="AY186" s="15" t="s">
        <v>153</v>
      </c>
      <c r="BE186" s="139">
        <f t="shared" si="34"/>
        <v>2695.27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5" t="s">
        <v>79</v>
      </c>
      <c r="BK186" s="139">
        <f t="shared" si="39"/>
        <v>2695.27</v>
      </c>
      <c r="BL186" s="15" t="s">
        <v>161</v>
      </c>
      <c r="BM186" s="138" t="s">
        <v>702</v>
      </c>
    </row>
    <row r="187" spans="2:65" s="1" customFormat="1" ht="37.9" customHeight="1">
      <c r="B187" s="125"/>
      <c r="C187" s="126" t="s">
        <v>671</v>
      </c>
      <c r="D187" s="126" t="s">
        <v>156</v>
      </c>
      <c r="E187" s="127" t="s">
        <v>1137</v>
      </c>
      <c r="F187" s="128" t="s">
        <v>158</v>
      </c>
      <c r="G187" s="129" t="s">
        <v>159</v>
      </c>
      <c r="H187" s="130">
        <v>1</v>
      </c>
      <c r="I187" s="131">
        <v>55211.707039499997</v>
      </c>
      <c r="J187" s="132">
        <f t="shared" si="30"/>
        <v>55211.71</v>
      </c>
      <c r="K187" s="128" t="s">
        <v>3</v>
      </c>
      <c r="L187" s="133"/>
      <c r="M187" s="134" t="s">
        <v>3</v>
      </c>
      <c r="N187" s="135" t="s">
        <v>42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 t="shared" si="34"/>
        <v>55211.71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5" t="s">
        <v>79</v>
      </c>
      <c r="BK187" s="139">
        <f t="shared" si="39"/>
        <v>55211.71</v>
      </c>
      <c r="BL187" s="15" t="s">
        <v>161</v>
      </c>
      <c r="BM187" s="138" t="s">
        <v>705</v>
      </c>
    </row>
    <row r="188" spans="2:65" s="1" customFormat="1" ht="16.5" customHeight="1">
      <c r="B188" s="125"/>
      <c r="C188" s="126" t="s">
        <v>557</v>
      </c>
      <c r="D188" s="126" t="s">
        <v>156</v>
      </c>
      <c r="E188" s="127" t="s">
        <v>1138</v>
      </c>
      <c r="F188" s="128" t="s">
        <v>163</v>
      </c>
      <c r="G188" s="129" t="s">
        <v>164</v>
      </c>
      <c r="H188" s="130">
        <v>1</v>
      </c>
      <c r="I188" s="131">
        <v>62045.775000000001</v>
      </c>
      <c r="J188" s="132">
        <f t="shared" si="30"/>
        <v>62045.78</v>
      </c>
      <c r="K188" s="128" t="s">
        <v>3</v>
      </c>
      <c r="L188" s="133"/>
      <c r="M188" s="134" t="s">
        <v>3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160</v>
      </c>
      <c r="AT188" s="138" t="s">
        <v>156</v>
      </c>
      <c r="AU188" s="138" t="s">
        <v>81</v>
      </c>
      <c r="AY188" s="15" t="s">
        <v>153</v>
      </c>
      <c r="BE188" s="139">
        <f t="shared" si="34"/>
        <v>62045.78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62045.78</v>
      </c>
      <c r="BL188" s="15" t="s">
        <v>161</v>
      </c>
      <c r="BM188" s="138" t="s">
        <v>707</v>
      </c>
    </row>
    <row r="189" spans="2:65" s="11" customFormat="1" ht="22.9" customHeight="1">
      <c r="B189" s="113"/>
      <c r="D189" s="114" t="s">
        <v>70</v>
      </c>
      <c r="E189" s="123" t="s">
        <v>691</v>
      </c>
      <c r="F189" s="123" t="s">
        <v>1139</v>
      </c>
      <c r="I189" s="116"/>
      <c r="J189" s="124">
        <f>BK189</f>
        <v>28511.11</v>
      </c>
      <c r="L189" s="113"/>
      <c r="M189" s="118"/>
      <c r="P189" s="119">
        <f>SUM(P190:P196)</f>
        <v>0</v>
      </c>
      <c r="R189" s="119">
        <f>SUM(R190:R196)</f>
        <v>0</v>
      </c>
      <c r="T189" s="120">
        <f>SUM(T190:T196)</f>
        <v>0</v>
      </c>
      <c r="AR189" s="114" t="s">
        <v>79</v>
      </c>
      <c r="AT189" s="121" t="s">
        <v>70</v>
      </c>
      <c r="AU189" s="121" t="s">
        <v>79</v>
      </c>
      <c r="AY189" s="114" t="s">
        <v>153</v>
      </c>
      <c r="BK189" s="122">
        <f>SUM(BK190:BK196)</f>
        <v>28511.11</v>
      </c>
    </row>
    <row r="190" spans="2:65" s="1" customFormat="1" ht="16.5" customHeight="1">
      <c r="B190" s="125"/>
      <c r="C190" s="126" t="s">
        <v>678</v>
      </c>
      <c r="D190" s="126" t="s">
        <v>156</v>
      </c>
      <c r="E190" s="127" t="s">
        <v>1140</v>
      </c>
      <c r="F190" s="128" t="s">
        <v>1141</v>
      </c>
      <c r="G190" s="129" t="s">
        <v>159</v>
      </c>
      <c r="H190" s="130">
        <v>1</v>
      </c>
      <c r="I190" s="131">
        <v>15824.077499999999</v>
      </c>
      <c r="J190" s="132">
        <f t="shared" ref="J190:J196" si="40">ROUND(I190*H190,2)</f>
        <v>15824.08</v>
      </c>
      <c r="K190" s="128" t="s">
        <v>3</v>
      </c>
      <c r="L190" s="133"/>
      <c r="M190" s="134" t="s">
        <v>3</v>
      </c>
      <c r="N190" s="135" t="s">
        <v>42</v>
      </c>
      <c r="P190" s="136">
        <f t="shared" ref="P190:P196" si="41">O190*H190</f>
        <v>0</v>
      </c>
      <c r="Q190" s="136">
        <v>0</v>
      </c>
      <c r="R190" s="136">
        <f t="shared" ref="R190:R196" si="42">Q190*H190</f>
        <v>0</v>
      </c>
      <c r="S190" s="136">
        <v>0</v>
      </c>
      <c r="T190" s="137">
        <f t="shared" ref="T190:T196" si="43">S190*H190</f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 t="shared" ref="BE190:BE196" si="44">IF(N190="základní",J190,0)</f>
        <v>15824.08</v>
      </c>
      <c r="BF190" s="139">
        <f t="shared" ref="BF190:BF196" si="45">IF(N190="snížená",J190,0)</f>
        <v>0</v>
      </c>
      <c r="BG190" s="139">
        <f t="shared" ref="BG190:BG196" si="46">IF(N190="zákl. přenesená",J190,0)</f>
        <v>0</v>
      </c>
      <c r="BH190" s="139">
        <f t="shared" ref="BH190:BH196" si="47">IF(N190="sníž. přenesená",J190,0)</f>
        <v>0</v>
      </c>
      <c r="BI190" s="139">
        <f t="shared" ref="BI190:BI196" si="48">IF(N190="nulová",J190,0)</f>
        <v>0</v>
      </c>
      <c r="BJ190" s="15" t="s">
        <v>79</v>
      </c>
      <c r="BK190" s="139">
        <f t="shared" ref="BK190:BK196" si="49">ROUND(I190*H190,2)</f>
        <v>15824.08</v>
      </c>
      <c r="BL190" s="15" t="s">
        <v>161</v>
      </c>
      <c r="BM190" s="138" t="s">
        <v>710</v>
      </c>
    </row>
    <row r="191" spans="2:65" s="1" customFormat="1" ht="16.5" customHeight="1">
      <c r="B191" s="125"/>
      <c r="C191" s="126" t="s">
        <v>352</v>
      </c>
      <c r="D191" s="126" t="s">
        <v>156</v>
      </c>
      <c r="E191" s="127" t="s">
        <v>1142</v>
      </c>
      <c r="F191" s="128" t="s">
        <v>414</v>
      </c>
      <c r="G191" s="129" t="s">
        <v>415</v>
      </c>
      <c r="H191" s="130">
        <v>1</v>
      </c>
      <c r="I191" s="131">
        <v>3100.5122999999999</v>
      </c>
      <c r="J191" s="132">
        <f t="shared" si="40"/>
        <v>3100.51</v>
      </c>
      <c r="K191" s="128" t="s">
        <v>3</v>
      </c>
      <c r="L191" s="133"/>
      <c r="M191" s="134" t="s">
        <v>3</v>
      </c>
      <c r="N191" s="135" t="s">
        <v>42</v>
      </c>
      <c r="P191" s="136">
        <f t="shared" si="41"/>
        <v>0</v>
      </c>
      <c r="Q191" s="136">
        <v>0</v>
      </c>
      <c r="R191" s="136">
        <f t="shared" si="42"/>
        <v>0</v>
      </c>
      <c r="S191" s="136">
        <v>0</v>
      </c>
      <c r="T191" s="137">
        <f t="shared" si="43"/>
        <v>0</v>
      </c>
      <c r="AR191" s="138" t="s">
        <v>160</v>
      </c>
      <c r="AT191" s="138" t="s">
        <v>156</v>
      </c>
      <c r="AU191" s="138" t="s">
        <v>81</v>
      </c>
      <c r="AY191" s="15" t="s">
        <v>153</v>
      </c>
      <c r="BE191" s="139">
        <f t="shared" si="44"/>
        <v>3100.51</v>
      </c>
      <c r="BF191" s="139">
        <f t="shared" si="45"/>
        <v>0</v>
      </c>
      <c r="BG191" s="139">
        <f t="shared" si="46"/>
        <v>0</v>
      </c>
      <c r="BH191" s="139">
        <f t="shared" si="47"/>
        <v>0</v>
      </c>
      <c r="BI191" s="139">
        <f t="shared" si="48"/>
        <v>0</v>
      </c>
      <c r="BJ191" s="15" t="s">
        <v>79</v>
      </c>
      <c r="BK191" s="139">
        <f t="shared" si="49"/>
        <v>3100.51</v>
      </c>
      <c r="BL191" s="15" t="s">
        <v>161</v>
      </c>
      <c r="BM191" s="138" t="s">
        <v>714</v>
      </c>
    </row>
    <row r="192" spans="2:65" s="1" customFormat="1" ht="16.5" customHeight="1">
      <c r="B192" s="125"/>
      <c r="C192" s="126" t="s">
        <v>685</v>
      </c>
      <c r="D192" s="126" t="s">
        <v>156</v>
      </c>
      <c r="E192" s="127" t="s">
        <v>1143</v>
      </c>
      <c r="F192" s="128" t="s">
        <v>417</v>
      </c>
      <c r="G192" s="129" t="s">
        <v>415</v>
      </c>
      <c r="H192" s="130">
        <v>1</v>
      </c>
      <c r="I192" s="131">
        <v>1123.5575999999999</v>
      </c>
      <c r="J192" s="132">
        <f t="shared" si="40"/>
        <v>1123.56</v>
      </c>
      <c r="K192" s="128" t="s">
        <v>3</v>
      </c>
      <c r="L192" s="133"/>
      <c r="M192" s="134" t="s">
        <v>3</v>
      </c>
      <c r="N192" s="135" t="s">
        <v>42</v>
      </c>
      <c r="P192" s="136">
        <f t="shared" si="41"/>
        <v>0</v>
      </c>
      <c r="Q192" s="136">
        <v>0</v>
      </c>
      <c r="R192" s="136">
        <f t="shared" si="42"/>
        <v>0</v>
      </c>
      <c r="S192" s="136">
        <v>0</v>
      </c>
      <c r="T192" s="137">
        <f t="shared" si="43"/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 t="shared" si="44"/>
        <v>1123.56</v>
      </c>
      <c r="BF192" s="139">
        <f t="shared" si="45"/>
        <v>0</v>
      </c>
      <c r="BG192" s="139">
        <f t="shared" si="46"/>
        <v>0</v>
      </c>
      <c r="BH192" s="139">
        <f t="shared" si="47"/>
        <v>0</v>
      </c>
      <c r="BI192" s="139">
        <f t="shared" si="48"/>
        <v>0</v>
      </c>
      <c r="BJ192" s="15" t="s">
        <v>79</v>
      </c>
      <c r="BK192" s="139">
        <f t="shared" si="49"/>
        <v>1123.56</v>
      </c>
      <c r="BL192" s="15" t="s">
        <v>161</v>
      </c>
      <c r="BM192" s="138" t="s">
        <v>717</v>
      </c>
    </row>
    <row r="193" spans="2:65" s="1" customFormat="1" ht="16.5" customHeight="1">
      <c r="B193" s="125"/>
      <c r="C193" s="126" t="s">
        <v>356</v>
      </c>
      <c r="D193" s="126" t="s">
        <v>156</v>
      </c>
      <c r="E193" s="127" t="s">
        <v>1144</v>
      </c>
      <c r="F193" s="128" t="s">
        <v>419</v>
      </c>
      <c r="G193" s="129" t="s">
        <v>415</v>
      </c>
      <c r="H193" s="130">
        <v>1</v>
      </c>
      <c r="I193" s="131">
        <v>525.70567499999993</v>
      </c>
      <c r="J193" s="132">
        <f t="shared" si="40"/>
        <v>525.71</v>
      </c>
      <c r="K193" s="128" t="s">
        <v>3</v>
      </c>
      <c r="L193" s="133"/>
      <c r="M193" s="134" t="s">
        <v>3</v>
      </c>
      <c r="N193" s="135" t="s">
        <v>42</v>
      </c>
      <c r="P193" s="136">
        <f t="shared" si="41"/>
        <v>0</v>
      </c>
      <c r="Q193" s="136">
        <v>0</v>
      </c>
      <c r="R193" s="136">
        <f t="shared" si="42"/>
        <v>0</v>
      </c>
      <c r="S193" s="136">
        <v>0</v>
      </c>
      <c r="T193" s="137">
        <f t="shared" si="43"/>
        <v>0</v>
      </c>
      <c r="AR193" s="138" t="s">
        <v>160</v>
      </c>
      <c r="AT193" s="138" t="s">
        <v>156</v>
      </c>
      <c r="AU193" s="138" t="s">
        <v>81</v>
      </c>
      <c r="AY193" s="15" t="s">
        <v>153</v>
      </c>
      <c r="BE193" s="139">
        <f t="shared" si="44"/>
        <v>525.71</v>
      </c>
      <c r="BF193" s="139">
        <f t="shared" si="45"/>
        <v>0</v>
      </c>
      <c r="BG193" s="139">
        <f t="shared" si="46"/>
        <v>0</v>
      </c>
      <c r="BH193" s="139">
        <f t="shared" si="47"/>
        <v>0</v>
      </c>
      <c r="BI193" s="139">
        <f t="shared" si="48"/>
        <v>0</v>
      </c>
      <c r="BJ193" s="15" t="s">
        <v>79</v>
      </c>
      <c r="BK193" s="139">
        <f t="shared" si="49"/>
        <v>525.71</v>
      </c>
      <c r="BL193" s="15" t="s">
        <v>161</v>
      </c>
      <c r="BM193" s="138" t="s">
        <v>1145</v>
      </c>
    </row>
    <row r="194" spans="2:65" s="1" customFormat="1" ht="16.5" customHeight="1">
      <c r="B194" s="125"/>
      <c r="C194" s="126" t="s">
        <v>693</v>
      </c>
      <c r="D194" s="126" t="s">
        <v>156</v>
      </c>
      <c r="E194" s="127" t="s">
        <v>1146</v>
      </c>
      <c r="F194" s="128" t="s">
        <v>421</v>
      </c>
      <c r="G194" s="129" t="s">
        <v>360</v>
      </c>
      <c r="H194" s="130">
        <v>24</v>
      </c>
      <c r="I194" s="131">
        <v>70.99190999999999</v>
      </c>
      <c r="J194" s="132">
        <f t="shared" si="40"/>
        <v>1703.81</v>
      </c>
      <c r="K194" s="128" t="s">
        <v>3</v>
      </c>
      <c r="L194" s="133"/>
      <c r="M194" s="134" t="s">
        <v>3</v>
      </c>
      <c r="N194" s="135" t="s">
        <v>42</v>
      </c>
      <c r="P194" s="136">
        <f t="shared" si="41"/>
        <v>0</v>
      </c>
      <c r="Q194" s="136">
        <v>0</v>
      </c>
      <c r="R194" s="136">
        <f t="shared" si="42"/>
        <v>0</v>
      </c>
      <c r="S194" s="136">
        <v>0</v>
      </c>
      <c r="T194" s="137">
        <f t="shared" si="43"/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 t="shared" si="44"/>
        <v>1703.81</v>
      </c>
      <c r="BF194" s="139">
        <f t="shared" si="45"/>
        <v>0</v>
      </c>
      <c r="BG194" s="139">
        <f t="shared" si="46"/>
        <v>0</v>
      </c>
      <c r="BH194" s="139">
        <f t="shared" si="47"/>
        <v>0</v>
      </c>
      <c r="BI194" s="139">
        <f t="shared" si="48"/>
        <v>0</v>
      </c>
      <c r="BJ194" s="15" t="s">
        <v>79</v>
      </c>
      <c r="BK194" s="139">
        <f t="shared" si="49"/>
        <v>1703.81</v>
      </c>
      <c r="BL194" s="15" t="s">
        <v>161</v>
      </c>
      <c r="BM194" s="138" t="s">
        <v>1147</v>
      </c>
    </row>
    <row r="195" spans="2:65" s="1" customFormat="1" ht="16.5" customHeight="1">
      <c r="B195" s="125"/>
      <c r="C195" s="126" t="s">
        <v>361</v>
      </c>
      <c r="D195" s="126" t="s">
        <v>156</v>
      </c>
      <c r="E195" s="127" t="s">
        <v>1148</v>
      </c>
      <c r="F195" s="128" t="s">
        <v>423</v>
      </c>
      <c r="G195" s="129" t="s">
        <v>360</v>
      </c>
      <c r="H195" s="130">
        <v>30</v>
      </c>
      <c r="I195" s="131">
        <v>125.0535</v>
      </c>
      <c r="J195" s="132">
        <f t="shared" si="40"/>
        <v>3751.61</v>
      </c>
      <c r="K195" s="128" t="s">
        <v>3</v>
      </c>
      <c r="L195" s="133"/>
      <c r="M195" s="134" t="s">
        <v>3</v>
      </c>
      <c r="N195" s="135" t="s">
        <v>42</v>
      </c>
      <c r="P195" s="136">
        <f t="shared" si="41"/>
        <v>0</v>
      </c>
      <c r="Q195" s="136">
        <v>0</v>
      </c>
      <c r="R195" s="136">
        <f t="shared" si="42"/>
        <v>0</v>
      </c>
      <c r="S195" s="136">
        <v>0</v>
      </c>
      <c r="T195" s="137">
        <f t="shared" si="43"/>
        <v>0</v>
      </c>
      <c r="AR195" s="138" t="s">
        <v>160</v>
      </c>
      <c r="AT195" s="138" t="s">
        <v>156</v>
      </c>
      <c r="AU195" s="138" t="s">
        <v>81</v>
      </c>
      <c r="AY195" s="15" t="s">
        <v>153</v>
      </c>
      <c r="BE195" s="139">
        <f t="shared" si="44"/>
        <v>3751.61</v>
      </c>
      <c r="BF195" s="139">
        <f t="shared" si="45"/>
        <v>0</v>
      </c>
      <c r="BG195" s="139">
        <f t="shared" si="46"/>
        <v>0</v>
      </c>
      <c r="BH195" s="139">
        <f t="shared" si="47"/>
        <v>0</v>
      </c>
      <c r="BI195" s="139">
        <f t="shared" si="48"/>
        <v>0</v>
      </c>
      <c r="BJ195" s="15" t="s">
        <v>79</v>
      </c>
      <c r="BK195" s="139">
        <f t="shared" si="49"/>
        <v>3751.61</v>
      </c>
      <c r="BL195" s="15" t="s">
        <v>161</v>
      </c>
      <c r="BM195" s="138" t="s">
        <v>1149</v>
      </c>
    </row>
    <row r="196" spans="2:65" s="1" customFormat="1" ht="16.5" customHeight="1">
      <c r="B196" s="125"/>
      <c r="C196" s="126" t="s">
        <v>698</v>
      </c>
      <c r="D196" s="126" t="s">
        <v>156</v>
      </c>
      <c r="E196" s="127" t="s">
        <v>1150</v>
      </c>
      <c r="F196" s="128" t="s">
        <v>425</v>
      </c>
      <c r="G196" s="129" t="s">
        <v>360</v>
      </c>
      <c r="H196" s="130">
        <v>12</v>
      </c>
      <c r="I196" s="131">
        <v>206.81924999999998</v>
      </c>
      <c r="J196" s="132">
        <f t="shared" si="40"/>
        <v>2481.83</v>
      </c>
      <c r="K196" s="128" t="s">
        <v>3</v>
      </c>
      <c r="L196" s="133"/>
      <c r="M196" s="134" t="s">
        <v>3</v>
      </c>
      <c r="N196" s="135" t="s">
        <v>42</v>
      </c>
      <c r="P196" s="136">
        <f t="shared" si="41"/>
        <v>0</v>
      </c>
      <c r="Q196" s="136">
        <v>0</v>
      </c>
      <c r="R196" s="136">
        <f t="shared" si="42"/>
        <v>0</v>
      </c>
      <c r="S196" s="136">
        <v>0</v>
      </c>
      <c r="T196" s="137">
        <f t="shared" si="43"/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 t="shared" si="44"/>
        <v>2481.83</v>
      </c>
      <c r="BF196" s="139">
        <f t="shared" si="45"/>
        <v>0</v>
      </c>
      <c r="BG196" s="139">
        <f t="shared" si="46"/>
        <v>0</v>
      </c>
      <c r="BH196" s="139">
        <f t="shared" si="47"/>
        <v>0</v>
      </c>
      <c r="BI196" s="139">
        <f t="shared" si="48"/>
        <v>0</v>
      </c>
      <c r="BJ196" s="15" t="s">
        <v>79</v>
      </c>
      <c r="BK196" s="139">
        <f t="shared" si="49"/>
        <v>2481.83</v>
      </c>
      <c r="BL196" s="15" t="s">
        <v>161</v>
      </c>
      <c r="BM196" s="138" t="s">
        <v>1151</v>
      </c>
    </row>
    <row r="197" spans="2:65" s="11" customFormat="1" ht="22.9" customHeight="1">
      <c r="B197" s="113"/>
      <c r="D197" s="114" t="s">
        <v>70</v>
      </c>
      <c r="E197" s="123" t="s">
        <v>718</v>
      </c>
      <c r="F197" s="123" t="s">
        <v>1152</v>
      </c>
      <c r="I197" s="116"/>
      <c r="J197" s="124">
        <f>BK197</f>
        <v>109154.64</v>
      </c>
      <c r="L197" s="113"/>
      <c r="M197" s="118"/>
      <c r="P197" s="119">
        <f>P198+P207</f>
        <v>0</v>
      </c>
      <c r="R197" s="119">
        <f>R198+R207</f>
        <v>0</v>
      </c>
      <c r="T197" s="120">
        <f>T198+T207</f>
        <v>0</v>
      </c>
      <c r="AR197" s="114" t="s">
        <v>79</v>
      </c>
      <c r="AT197" s="121" t="s">
        <v>70</v>
      </c>
      <c r="AU197" s="121" t="s">
        <v>79</v>
      </c>
      <c r="AY197" s="114" t="s">
        <v>153</v>
      </c>
      <c r="BK197" s="122">
        <f>BK198+BK207</f>
        <v>109154.64</v>
      </c>
    </row>
    <row r="198" spans="2:65" s="11" customFormat="1" ht="20.85" customHeight="1">
      <c r="B198" s="113"/>
      <c r="D198" s="114" t="s">
        <v>70</v>
      </c>
      <c r="E198" s="123" t="s">
        <v>720</v>
      </c>
      <c r="F198" s="123" t="s">
        <v>1153</v>
      </c>
      <c r="I198" s="116"/>
      <c r="J198" s="124">
        <f>BK198</f>
        <v>62155.679999999993</v>
      </c>
      <c r="L198" s="113"/>
      <c r="M198" s="118"/>
      <c r="P198" s="119">
        <f>SUM(P199:P206)</f>
        <v>0</v>
      </c>
      <c r="R198" s="119">
        <f>SUM(R199:R206)</f>
        <v>0</v>
      </c>
      <c r="T198" s="120">
        <f>SUM(T199:T206)</f>
        <v>0</v>
      </c>
      <c r="AR198" s="114" t="s">
        <v>79</v>
      </c>
      <c r="AT198" s="121" t="s">
        <v>70</v>
      </c>
      <c r="AU198" s="121" t="s">
        <v>81</v>
      </c>
      <c r="AY198" s="114" t="s">
        <v>153</v>
      </c>
      <c r="BK198" s="122">
        <f>SUM(BK199:BK206)</f>
        <v>62155.679999999993</v>
      </c>
    </row>
    <row r="199" spans="2:65" s="1" customFormat="1" ht="16.5" customHeight="1">
      <c r="B199" s="125"/>
      <c r="C199" s="126" t="s">
        <v>365</v>
      </c>
      <c r="D199" s="126" t="s">
        <v>156</v>
      </c>
      <c r="E199" s="127" t="s">
        <v>1154</v>
      </c>
      <c r="F199" s="128" t="s">
        <v>723</v>
      </c>
      <c r="G199" s="129" t="s">
        <v>159</v>
      </c>
      <c r="H199" s="130">
        <v>1</v>
      </c>
      <c r="I199" s="131">
        <v>9198.1659</v>
      </c>
      <c r="J199" s="132">
        <f t="shared" ref="J199:J206" si="50">ROUND(I199*H199,2)</f>
        <v>9198.17</v>
      </c>
      <c r="K199" s="128" t="s">
        <v>3</v>
      </c>
      <c r="L199" s="133"/>
      <c r="M199" s="134" t="s">
        <v>3</v>
      </c>
      <c r="N199" s="135" t="s">
        <v>42</v>
      </c>
      <c r="P199" s="136">
        <f t="shared" ref="P199:P206" si="51">O199*H199</f>
        <v>0</v>
      </c>
      <c r="Q199" s="136">
        <v>0</v>
      </c>
      <c r="R199" s="136">
        <f t="shared" ref="R199:R206" si="52">Q199*H199</f>
        <v>0</v>
      </c>
      <c r="S199" s="136">
        <v>0</v>
      </c>
      <c r="T199" s="137">
        <f t="shared" ref="T199:T206" si="53">S199*H199</f>
        <v>0</v>
      </c>
      <c r="AR199" s="138" t="s">
        <v>160</v>
      </c>
      <c r="AT199" s="138" t="s">
        <v>156</v>
      </c>
      <c r="AU199" s="138" t="s">
        <v>167</v>
      </c>
      <c r="AY199" s="15" t="s">
        <v>153</v>
      </c>
      <c r="BE199" s="139">
        <f t="shared" ref="BE199:BE206" si="54">IF(N199="základní",J199,0)</f>
        <v>9198.17</v>
      </c>
      <c r="BF199" s="139">
        <f t="shared" ref="BF199:BF206" si="55">IF(N199="snížená",J199,0)</f>
        <v>0</v>
      </c>
      <c r="BG199" s="139">
        <f t="shared" ref="BG199:BG206" si="56">IF(N199="zákl. přenesená",J199,0)</f>
        <v>0</v>
      </c>
      <c r="BH199" s="139">
        <f t="shared" ref="BH199:BH206" si="57">IF(N199="sníž. přenesená",J199,0)</f>
        <v>0</v>
      </c>
      <c r="BI199" s="139">
        <f t="shared" ref="BI199:BI206" si="58">IF(N199="nulová",J199,0)</f>
        <v>0</v>
      </c>
      <c r="BJ199" s="15" t="s">
        <v>79</v>
      </c>
      <c r="BK199" s="139">
        <f t="shared" ref="BK199:BK206" si="59">ROUND(I199*H199,2)</f>
        <v>9198.17</v>
      </c>
      <c r="BL199" s="15" t="s">
        <v>161</v>
      </c>
      <c r="BM199" s="138" t="s">
        <v>1155</v>
      </c>
    </row>
    <row r="200" spans="2:65" s="1" customFormat="1" ht="16.5" customHeight="1">
      <c r="B200" s="125"/>
      <c r="C200" s="126" t="s">
        <v>703</v>
      </c>
      <c r="D200" s="126" t="s">
        <v>156</v>
      </c>
      <c r="E200" s="127" t="s">
        <v>1156</v>
      </c>
      <c r="F200" s="128" t="s">
        <v>727</v>
      </c>
      <c r="G200" s="129" t="s">
        <v>159</v>
      </c>
      <c r="H200" s="130">
        <v>7</v>
      </c>
      <c r="I200" s="131">
        <v>2313.4897499999997</v>
      </c>
      <c r="J200" s="132">
        <f t="shared" si="50"/>
        <v>16194.43</v>
      </c>
      <c r="K200" s="128" t="s">
        <v>3</v>
      </c>
      <c r="L200" s="133"/>
      <c r="M200" s="134" t="s">
        <v>3</v>
      </c>
      <c r="N200" s="135" t="s">
        <v>42</v>
      </c>
      <c r="P200" s="136">
        <f t="shared" si="51"/>
        <v>0</v>
      </c>
      <c r="Q200" s="136">
        <v>0</v>
      </c>
      <c r="R200" s="136">
        <f t="shared" si="52"/>
        <v>0</v>
      </c>
      <c r="S200" s="136">
        <v>0</v>
      </c>
      <c r="T200" s="137">
        <f t="shared" si="53"/>
        <v>0</v>
      </c>
      <c r="AR200" s="138" t="s">
        <v>160</v>
      </c>
      <c r="AT200" s="138" t="s">
        <v>156</v>
      </c>
      <c r="AU200" s="138" t="s">
        <v>167</v>
      </c>
      <c r="AY200" s="15" t="s">
        <v>153</v>
      </c>
      <c r="BE200" s="139">
        <f t="shared" si="54"/>
        <v>16194.43</v>
      </c>
      <c r="BF200" s="139">
        <f t="shared" si="55"/>
        <v>0</v>
      </c>
      <c r="BG200" s="139">
        <f t="shared" si="56"/>
        <v>0</v>
      </c>
      <c r="BH200" s="139">
        <f t="shared" si="57"/>
        <v>0</v>
      </c>
      <c r="BI200" s="139">
        <f t="shared" si="58"/>
        <v>0</v>
      </c>
      <c r="BJ200" s="15" t="s">
        <v>79</v>
      </c>
      <c r="BK200" s="139">
        <f t="shared" si="59"/>
        <v>16194.43</v>
      </c>
      <c r="BL200" s="15" t="s">
        <v>161</v>
      </c>
      <c r="BM200" s="138" t="s">
        <v>1157</v>
      </c>
    </row>
    <row r="201" spans="2:65" s="1" customFormat="1" ht="16.5" customHeight="1">
      <c r="B201" s="125"/>
      <c r="C201" s="126" t="s">
        <v>369</v>
      </c>
      <c r="D201" s="126" t="s">
        <v>156</v>
      </c>
      <c r="E201" s="127" t="s">
        <v>1158</v>
      </c>
      <c r="F201" s="128" t="s">
        <v>730</v>
      </c>
      <c r="G201" s="129" t="s">
        <v>159</v>
      </c>
      <c r="H201" s="130">
        <v>3</v>
      </c>
      <c r="I201" s="131">
        <v>2607.84645</v>
      </c>
      <c r="J201" s="132">
        <f t="shared" si="50"/>
        <v>7823.54</v>
      </c>
      <c r="K201" s="128" t="s">
        <v>3</v>
      </c>
      <c r="L201" s="133"/>
      <c r="M201" s="134" t="s">
        <v>3</v>
      </c>
      <c r="N201" s="135" t="s">
        <v>42</v>
      </c>
      <c r="P201" s="136">
        <f t="shared" si="51"/>
        <v>0</v>
      </c>
      <c r="Q201" s="136">
        <v>0</v>
      </c>
      <c r="R201" s="136">
        <f t="shared" si="52"/>
        <v>0</v>
      </c>
      <c r="S201" s="136">
        <v>0</v>
      </c>
      <c r="T201" s="137">
        <f t="shared" si="53"/>
        <v>0</v>
      </c>
      <c r="AR201" s="138" t="s">
        <v>160</v>
      </c>
      <c r="AT201" s="138" t="s">
        <v>156</v>
      </c>
      <c r="AU201" s="138" t="s">
        <v>167</v>
      </c>
      <c r="AY201" s="15" t="s">
        <v>153</v>
      </c>
      <c r="BE201" s="139">
        <f t="shared" si="54"/>
        <v>7823.54</v>
      </c>
      <c r="BF201" s="139">
        <f t="shared" si="55"/>
        <v>0</v>
      </c>
      <c r="BG201" s="139">
        <f t="shared" si="56"/>
        <v>0</v>
      </c>
      <c r="BH201" s="139">
        <f t="shared" si="57"/>
        <v>0</v>
      </c>
      <c r="BI201" s="139">
        <f t="shared" si="58"/>
        <v>0</v>
      </c>
      <c r="BJ201" s="15" t="s">
        <v>79</v>
      </c>
      <c r="BK201" s="139">
        <f t="shared" si="59"/>
        <v>7823.54</v>
      </c>
      <c r="BL201" s="15" t="s">
        <v>161</v>
      </c>
      <c r="BM201" s="138" t="s">
        <v>1159</v>
      </c>
    </row>
    <row r="202" spans="2:65" s="1" customFormat="1" ht="16.5" customHeight="1">
      <c r="B202" s="125"/>
      <c r="C202" s="126" t="s">
        <v>708</v>
      </c>
      <c r="D202" s="126" t="s">
        <v>156</v>
      </c>
      <c r="E202" s="127" t="s">
        <v>1160</v>
      </c>
      <c r="F202" s="128" t="s">
        <v>737</v>
      </c>
      <c r="G202" s="129" t="s">
        <v>159</v>
      </c>
      <c r="H202" s="130">
        <v>1</v>
      </c>
      <c r="I202" s="131">
        <v>601.21875</v>
      </c>
      <c r="J202" s="132">
        <f t="shared" si="50"/>
        <v>601.22</v>
      </c>
      <c r="K202" s="128" t="s">
        <v>3</v>
      </c>
      <c r="L202" s="133"/>
      <c r="M202" s="134" t="s">
        <v>3</v>
      </c>
      <c r="N202" s="135" t="s">
        <v>42</v>
      </c>
      <c r="P202" s="136">
        <f t="shared" si="51"/>
        <v>0</v>
      </c>
      <c r="Q202" s="136">
        <v>0</v>
      </c>
      <c r="R202" s="136">
        <f t="shared" si="52"/>
        <v>0</v>
      </c>
      <c r="S202" s="136">
        <v>0</v>
      </c>
      <c r="T202" s="137">
        <f t="shared" si="53"/>
        <v>0</v>
      </c>
      <c r="AR202" s="138" t="s">
        <v>160</v>
      </c>
      <c r="AT202" s="138" t="s">
        <v>156</v>
      </c>
      <c r="AU202" s="138" t="s">
        <v>167</v>
      </c>
      <c r="AY202" s="15" t="s">
        <v>153</v>
      </c>
      <c r="BE202" s="139">
        <f t="shared" si="54"/>
        <v>601.22</v>
      </c>
      <c r="BF202" s="139">
        <f t="shared" si="55"/>
        <v>0</v>
      </c>
      <c r="BG202" s="139">
        <f t="shared" si="56"/>
        <v>0</v>
      </c>
      <c r="BH202" s="139">
        <f t="shared" si="57"/>
        <v>0</v>
      </c>
      <c r="BI202" s="139">
        <f t="shared" si="58"/>
        <v>0</v>
      </c>
      <c r="BJ202" s="15" t="s">
        <v>79</v>
      </c>
      <c r="BK202" s="139">
        <f t="shared" si="59"/>
        <v>601.22</v>
      </c>
      <c r="BL202" s="15" t="s">
        <v>161</v>
      </c>
      <c r="BM202" s="138" t="s">
        <v>1161</v>
      </c>
    </row>
    <row r="203" spans="2:65" s="1" customFormat="1" ht="16.5" customHeight="1">
      <c r="B203" s="125"/>
      <c r="C203" s="126" t="s">
        <v>373</v>
      </c>
      <c r="D203" s="126" t="s">
        <v>156</v>
      </c>
      <c r="E203" s="127" t="s">
        <v>1162</v>
      </c>
      <c r="F203" s="128" t="s">
        <v>734</v>
      </c>
      <c r="G203" s="129" t="s">
        <v>159</v>
      </c>
      <c r="H203" s="130">
        <v>4</v>
      </c>
      <c r="I203" s="131">
        <v>4381.6822499999998</v>
      </c>
      <c r="J203" s="132">
        <f t="shared" si="50"/>
        <v>17526.73</v>
      </c>
      <c r="K203" s="128" t="s">
        <v>3</v>
      </c>
      <c r="L203" s="133"/>
      <c r="M203" s="134" t="s">
        <v>3</v>
      </c>
      <c r="N203" s="135" t="s">
        <v>42</v>
      </c>
      <c r="P203" s="136">
        <f t="shared" si="51"/>
        <v>0</v>
      </c>
      <c r="Q203" s="136">
        <v>0</v>
      </c>
      <c r="R203" s="136">
        <f t="shared" si="52"/>
        <v>0</v>
      </c>
      <c r="S203" s="136">
        <v>0</v>
      </c>
      <c r="T203" s="137">
        <f t="shared" si="53"/>
        <v>0</v>
      </c>
      <c r="AR203" s="138" t="s">
        <v>160</v>
      </c>
      <c r="AT203" s="138" t="s">
        <v>156</v>
      </c>
      <c r="AU203" s="138" t="s">
        <v>167</v>
      </c>
      <c r="AY203" s="15" t="s">
        <v>153</v>
      </c>
      <c r="BE203" s="139">
        <f t="shared" si="54"/>
        <v>17526.73</v>
      </c>
      <c r="BF203" s="139">
        <f t="shared" si="55"/>
        <v>0</v>
      </c>
      <c r="BG203" s="139">
        <f t="shared" si="56"/>
        <v>0</v>
      </c>
      <c r="BH203" s="139">
        <f t="shared" si="57"/>
        <v>0</v>
      </c>
      <c r="BI203" s="139">
        <f t="shared" si="58"/>
        <v>0</v>
      </c>
      <c r="BJ203" s="15" t="s">
        <v>79</v>
      </c>
      <c r="BK203" s="139">
        <f t="shared" si="59"/>
        <v>17526.73</v>
      </c>
      <c r="BL203" s="15" t="s">
        <v>161</v>
      </c>
      <c r="BM203" s="138" t="s">
        <v>1163</v>
      </c>
    </row>
    <row r="204" spans="2:65" s="1" customFormat="1" ht="16.5" customHeight="1">
      <c r="B204" s="125"/>
      <c r="C204" s="126" t="s">
        <v>715</v>
      </c>
      <c r="D204" s="126" t="s">
        <v>156</v>
      </c>
      <c r="E204" s="127" t="s">
        <v>1164</v>
      </c>
      <c r="F204" s="128" t="s">
        <v>741</v>
      </c>
      <c r="G204" s="129" t="s">
        <v>159</v>
      </c>
      <c r="H204" s="130">
        <v>1</v>
      </c>
      <c r="I204" s="131">
        <v>1362.0153855000001</v>
      </c>
      <c r="J204" s="132">
        <f t="shared" si="50"/>
        <v>1362.02</v>
      </c>
      <c r="K204" s="128" t="s">
        <v>3</v>
      </c>
      <c r="L204" s="133"/>
      <c r="M204" s="134" t="s">
        <v>3</v>
      </c>
      <c r="N204" s="135" t="s">
        <v>42</v>
      </c>
      <c r="P204" s="136">
        <f t="shared" si="51"/>
        <v>0</v>
      </c>
      <c r="Q204" s="136">
        <v>0</v>
      </c>
      <c r="R204" s="136">
        <f t="shared" si="52"/>
        <v>0</v>
      </c>
      <c r="S204" s="136">
        <v>0</v>
      </c>
      <c r="T204" s="137">
        <f t="shared" si="53"/>
        <v>0</v>
      </c>
      <c r="AR204" s="138" t="s">
        <v>160</v>
      </c>
      <c r="AT204" s="138" t="s">
        <v>156</v>
      </c>
      <c r="AU204" s="138" t="s">
        <v>167</v>
      </c>
      <c r="AY204" s="15" t="s">
        <v>153</v>
      </c>
      <c r="BE204" s="139">
        <f t="shared" si="54"/>
        <v>1362.02</v>
      </c>
      <c r="BF204" s="139">
        <f t="shared" si="55"/>
        <v>0</v>
      </c>
      <c r="BG204" s="139">
        <f t="shared" si="56"/>
        <v>0</v>
      </c>
      <c r="BH204" s="139">
        <f t="shared" si="57"/>
        <v>0</v>
      </c>
      <c r="BI204" s="139">
        <f t="shared" si="58"/>
        <v>0</v>
      </c>
      <c r="BJ204" s="15" t="s">
        <v>79</v>
      </c>
      <c r="BK204" s="139">
        <f t="shared" si="59"/>
        <v>1362.02</v>
      </c>
      <c r="BL204" s="15" t="s">
        <v>161</v>
      </c>
      <c r="BM204" s="138" t="s">
        <v>1165</v>
      </c>
    </row>
    <row r="205" spans="2:65" s="1" customFormat="1" ht="16.5" customHeight="1">
      <c r="B205" s="125"/>
      <c r="C205" s="126" t="s">
        <v>575</v>
      </c>
      <c r="D205" s="126" t="s">
        <v>156</v>
      </c>
      <c r="E205" s="127" t="s">
        <v>1166</v>
      </c>
      <c r="F205" s="128" t="s">
        <v>172</v>
      </c>
      <c r="G205" s="129" t="s">
        <v>159</v>
      </c>
      <c r="H205" s="130">
        <v>1</v>
      </c>
      <c r="I205" s="131">
        <v>6471.3716390399995</v>
      </c>
      <c r="J205" s="132">
        <f t="shared" si="50"/>
        <v>6471.37</v>
      </c>
      <c r="K205" s="128" t="s">
        <v>3</v>
      </c>
      <c r="L205" s="133"/>
      <c r="M205" s="134" t="s">
        <v>3</v>
      </c>
      <c r="N205" s="135" t="s">
        <v>42</v>
      </c>
      <c r="P205" s="136">
        <f t="shared" si="51"/>
        <v>0</v>
      </c>
      <c r="Q205" s="136">
        <v>0</v>
      </c>
      <c r="R205" s="136">
        <f t="shared" si="52"/>
        <v>0</v>
      </c>
      <c r="S205" s="136">
        <v>0</v>
      </c>
      <c r="T205" s="137">
        <f t="shared" si="53"/>
        <v>0</v>
      </c>
      <c r="AR205" s="138" t="s">
        <v>160</v>
      </c>
      <c r="AT205" s="138" t="s">
        <v>156</v>
      </c>
      <c r="AU205" s="138" t="s">
        <v>167</v>
      </c>
      <c r="AY205" s="15" t="s">
        <v>153</v>
      </c>
      <c r="BE205" s="139">
        <f t="shared" si="54"/>
        <v>6471.37</v>
      </c>
      <c r="BF205" s="139">
        <f t="shared" si="55"/>
        <v>0</v>
      </c>
      <c r="BG205" s="139">
        <f t="shared" si="56"/>
        <v>0</v>
      </c>
      <c r="BH205" s="139">
        <f t="shared" si="57"/>
        <v>0</v>
      </c>
      <c r="BI205" s="139">
        <f t="shared" si="58"/>
        <v>0</v>
      </c>
      <c r="BJ205" s="15" t="s">
        <v>79</v>
      </c>
      <c r="BK205" s="139">
        <f t="shared" si="59"/>
        <v>6471.37</v>
      </c>
      <c r="BL205" s="15" t="s">
        <v>161</v>
      </c>
      <c r="BM205" s="138" t="s">
        <v>1167</v>
      </c>
    </row>
    <row r="206" spans="2:65" s="1" customFormat="1" ht="16.5" customHeight="1">
      <c r="B206" s="125"/>
      <c r="C206" s="126" t="s">
        <v>725</v>
      </c>
      <c r="D206" s="126" t="s">
        <v>156</v>
      </c>
      <c r="E206" s="127" t="s">
        <v>1168</v>
      </c>
      <c r="F206" s="128" t="s">
        <v>747</v>
      </c>
      <c r="G206" s="129" t="s">
        <v>159</v>
      </c>
      <c r="H206" s="130">
        <v>4</v>
      </c>
      <c r="I206" s="131">
        <v>744.54930000000002</v>
      </c>
      <c r="J206" s="132">
        <f t="shared" si="50"/>
        <v>2978.2</v>
      </c>
      <c r="K206" s="128" t="s">
        <v>3</v>
      </c>
      <c r="L206" s="133"/>
      <c r="M206" s="134" t="s">
        <v>3</v>
      </c>
      <c r="N206" s="135" t="s">
        <v>42</v>
      </c>
      <c r="P206" s="136">
        <f t="shared" si="51"/>
        <v>0</v>
      </c>
      <c r="Q206" s="136">
        <v>0</v>
      </c>
      <c r="R206" s="136">
        <f t="shared" si="52"/>
        <v>0</v>
      </c>
      <c r="S206" s="136">
        <v>0</v>
      </c>
      <c r="T206" s="137">
        <f t="shared" si="53"/>
        <v>0</v>
      </c>
      <c r="AR206" s="138" t="s">
        <v>160</v>
      </c>
      <c r="AT206" s="138" t="s">
        <v>156</v>
      </c>
      <c r="AU206" s="138" t="s">
        <v>167</v>
      </c>
      <c r="AY206" s="15" t="s">
        <v>153</v>
      </c>
      <c r="BE206" s="139">
        <f t="shared" si="54"/>
        <v>2978.2</v>
      </c>
      <c r="BF206" s="139">
        <f t="shared" si="55"/>
        <v>0</v>
      </c>
      <c r="BG206" s="139">
        <f t="shared" si="56"/>
        <v>0</v>
      </c>
      <c r="BH206" s="139">
        <f t="shared" si="57"/>
        <v>0</v>
      </c>
      <c r="BI206" s="139">
        <f t="shared" si="58"/>
        <v>0</v>
      </c>
      <c r="BJ206" s="15" t="s">
        <v>79</v>
      </c>
      <c r="BK206" s="139">
        <f t="shared" si="59"/>
        <v>2978.2</v>
      </c>
      <c r="BL206" s="15" t="s">
        <v>161</v>
      </c>
      <c r="BM206" s="138" t="s">
        <v>1169</v>
      </c>
    </row>
    <row r="207" spans="2:65" s="11" customFormat="1" ht="20.85" customHeight="1">
      <c r="B207" s="113"/>
      <c r="D207" s="114" t="s">
        <v>70</v>
      </c>
      <c r="E207" s="123" t="s">
        <v>749</v>
      </c>
      <c r="F207" s="123" t="s">
        <v>1170</v>
      </c>
      <c r="I207" s="116"/>
      <c r="J207" s="124">
        <f>BK207</f>
        <v>46998.960000000006</v>
      </c>
      <c r="L207" s="113"/>
      <c r="M207" s="118"/>
      <c r="P207" s="119">
        <f>SUM(P208:P214)</f>
        <v>0</v>
      </c>
      <c r="R207" s="119">
        <f>SUM(R208:R214)</f>
        <v>0</v>
      </c>
      <c r="T207" s="120">
        <f>SUM(T208:T214)</f>
        <v>0</v>
      </c>
      <c r="AR207" s="114" t="s">
        <v>79</v>
      </c>
      <c r="AT207" s="121" t="s">
        <v>70</v>
      </c>
      <c r="AU207" s="121" t="s">
        <v>81</v>
      </c>
      <c r="AY207" s="114" t="s">
        <v>153</v>
      </c>
      <c r="BK207" s="122">
        <f>SUM(BK208:BK214)</f>
        <v>46998.960000000006</v>
      </c>
    </row>
    <row r="208" spans="2:65" s="1" customFormat="1" ht="16.5" customHeight="1">
      <c r="B208" s="125"/>
      <c r="C208" s="126" t="s">
        <v>578</v>
      </c>
      <c r="D208" s="126" t="s">
        <v>156</v>
      </c>
      <c r="E208" s="127" t="s">
        <v>1171</v>
      </c>
      <c r="F208" s="128" t="s">
        <v>723</v>
      </c>
      <c r="G208" s="129" t="s">
        <v>159</v>
      </c>
      <c r="H208" s="130">
        <v>1</v>
      </c>
      <c r="I208" s="131">
        <v>9198.1659</v>
      </c>
      <c r="J208" s="132">
        <f t="shared" ref="J208:J214" si="60">ROUND(I208*H208,2)</f>
        <v>9198.17</v>
      </c>
      <c r="K208" s="128" t="s">
        <v>3</v>
      </c>
      <c r="L208" s="133"/>
      <c r="M208" s="134" t="s">
        <v>3</v>
      </c>
      <c r="N208" s="135" t="s">
        <v>42</v>
      </c>
      <c r="P208" s="136">
        <f t="shared" ref="P208:P214" si="61">O208*H208</f>
        <v>0</v>
      </c>
      <c r="Q208" s="136">
        <v>0</v>
      </c>
      <c r="R208" s="136">
        <f t="shared" ref="R208:R214" si="62">Q208*H208</f>
        <v>0</v>
      </c>
      <c r="S208" s="136">
        <v>0</v>
      </c>
      <c r="T208" s="137">
        <f t="shared" ref="T208:T214" si="63">S208*H208</f>
        <v>0</v>
      </c>
      <c r="AR208" s="138" t="s">
        <v>160</v>
      </c>
      <c r="AT208" s="138" t="s">
        <v>156</v>
      </c>
      <c r="AU208" s="138" t="s">
        <v>167</v>
      </c>
      <c r="AY208" s="15" t="s">
        <v>153</v>
      </c>
      <c r="BE208" s="139">
        <f t="shared" ref="BE208:BE214" si="64">IF(N208="základní",J208,0)</f>
        <v>9198.17</v>
      </c>
      <c r="BF208" s="139">
        <f t="shared" ref="BF208:BF214" si="65">IF(N208="snížená",J208,0)</f>
        <v>0</v>
      </c>
      <c r="BG208" s="139">
        <f t="shared" ref="BG208:BG214" si="66">IF(N208="zákl. přenesená",J208,0)</f>
        <v>0</v>
      </c>
      <c r="BH208" s="139">
        <f t="shared" ref="BH208:BH214" si="67">IF(N208="sníž. přenesená",J208,0)</f>
        <v>0</v>
      </c>
      <c r="BI208" s="139">
        <f t="shared" ref="BI208:BI214" si="68">IF(N208="nulová",J208,0)</f>
        <v>0</v>
      </c>
      <c r="BJ208" s="15" t="s">
        <v>79</v>
      </c>
      <c r="BK208" s="139">
        <f t="shared" ref="BK208:BK214" si="69">ROUND(I208*H208,2)</f>
        <v>9198.17</v>
      </c>
      <c r="BL208" s="15" t="s">
        <v>161</v>
      </c>
      <c r="BM208" s="138" t="s">
        <v>1172</v>
      </c>
    </row>
    <row r="209" spans="2:65" s="1" customFormat="1" ht="16.5" customHeight="1">
      <c r="B209" s="125"/>
      <c r="C209" s="126" t="s">
        <v>732</v>
      </c>
      <c r="D209" s="126" t="s">
        <v>156</v>
      </c>
      <c r="E209" s="127" t="s">
        <v>1173</v>
      </c>
      <c r="F209" s="128" t="s">
        <v>727</v>
      </c>
      <c r="G209" s="129" t="s">
        <v>159</v>
      </c>
      <c r="H209" s="130">
        <v>5</v>
      </c>
      <c r="I209" s="131">
        <v>2313.4897499999997</v>
      </c>
      <c r="J209" s="132">
        <f t="shared" si="60"/>
        <v>11567.45</v>
      </c>
      <c r="K209" s="128" t="s">
        <v>3</v>
      </c>
      <c r="L209" s="133"/>
      <c r="M209" s="134" t="s">
        <v>3</v>
      </c>
      <c r="N209" s="135" t="s">
        <v>42</v>
      </c>
      <c r="P209" s="136">
        <f t="shared" si="61"/>
        <v>0</v>
      </c>
      <c r="Q209" s="136">
        <v>0</v>
      </c>
      <c r="R209" s="136">
        <f t="shared" si="62"/>
        <v>0</v>
      </c>
      <c r="S209" s="136">
        <v>0</v>
      </c>
      <c r="T209" s="137">
        <f t="shared" si="63"/>
        <v>0</v>
      </c>
      <c r="AR209" s="138" t="s">
        <v>160</v>
      </c>
      <c r="AT209" s="138" t="s">
        <v>156</v>
      </c>
      <c r="AU209" s="138" t="s">
        <v>167</v>
      </c>
      <c r="AY209" s="15" t="s">
        <v>153</v>
      </c>
      <c r="BE209" s="139">
        <f t="shared" si="64"/>
        <v>11567.45</v>
      </c>
      <c r="BF209" s="139">
        <f t="shared" si="65"/>
        <v>0</v>
      </c>
      <c r="BG209" s="139">
        <f t="shared" si="66"/>
        <v>0</v>
      </c>
      <c r="BH209" s="139">
        <f t="shared" si="67"/>
        <v>0</v>
      </c>
      <c r="BI209" s="139">
        <f t="shared" si="68"/>
        <v>0</v>
      </c>
      <c r="BJ209" s="15" t="s">
        <v>79</v>
      </c>
      <c r="BK209" s="139">
        <f t="shared" si="69"/>
        <v>11567.45</v>
      </c>
      <c r="BL209" s="15" t="s">
        <v>161</v>
      </c>
      <c r="BM209" s="138" t="s">
        <v>1174</v>
      </c>
    </row>
    <row r="210" spans="2:65" s="1" customFormat="1" ht="16.5" customHeight="1">
      <c r="B210" s="125"/>
      <c r="C210" s="126" t="s">
        <v>582</v>
      </c>
      <c r="D210" s="126" t="s">
        <v>156</v>
      </c>
      <c r="E210" s="127" t="s">
        <v>1175</v>
      </c>
      <c r="F210" s="128" t="s">
        <v>730</v>
      </c>
      <c r="G210" s="129" t="s">
        <v>159</v>
      </c>
      <c r="H210" s="130">
        <v>2</v>
      </c>
      <c r="I210" s="131">
        <v>2607.84645</v>
      </c>
      <c r="J210" s="132">
        <f t="shared" si="60"/>
        <v>5215.6899999999996</v>
      </c>
      <c r="K210" s="128" t="s">
        <v>3</v>
      </c>
      <c r="L210" s="133"/>
      <c r="M210" s="134" t="s">
        <v>3</v>
      </c>
      <c r="N210" s="135" t="s">
        <v>42</v>
      </c>
      <c r="P210" s="136">
        <f t="shared" si="61"/>
        <v>0</v>
      </c>
      <c r="Q210" s="136">
        <v>0</v>
      </c>
      <c r="R210" s="136">
        <f t="shared" si="62"/>
        <v>0</v>
      </c>
      <c r="S210" s="136">
        <v>0</v>
      </c>
      <c r="T210" s="137">
        <f t="shared" si="63"/>
        <v>0</v>
      </c>
      <c r="AR210" s="138" t="s">
        <v>160</v>
      </c>
      <c r="AT210" s="138" t="s">
        <v>156</v>
      </c>
      <c r="AU210" s="138" t="s">
        <v>167</v>
      </c>
      <c r="AY210" s="15" t="s">
        <v>153</v>
      </c>
      <c r="BE210" s="139">
        <f t="shared" si="64"/>
        <v>5215.6899999999996</v>
      </c>
      <c r="BF210" s="139">
        <f t="shared" si="65"/>
        <v>0</v>
      </c>
      <c r="BG210" s="139">
        <f t="shared" si="66"/>
        <v>0</v>
      </c>
      <c r="BH210" s="139">
        <f t="shared" si="67"/>
        <v>0</v>
      </c>
      <c r="BI210" s="139">
        <f t="shared" si="68"/>
        <v>0</v>
      </c>
      <c r="BJ210" s="15" t="s">
        <v>79</v>
      </c>
      <c r="BK210" s="139">
        <f t="shared" si="69"/>
        <v>5215.6899999999996</v>
      </c>
      <c r="BL210" s="15" t="s">
        <v>161</v>
      </c>
      <c r="BM210" s="138" t="s">
        <v>1176</v>
      </c>
    </row>
    <row r="211" spans="2:65" s="1" customFormat="1" ht="16.5" customHeight="1">
      <c r="B211" s="125"/>
      <c r="C211" s="126" t="s">
        <v>739</v>
      </c>
      <c r="D211" s="126" t="s">
        <v>156</v>
      </c>
      <c r="E211" s="127" t="s">
        <v>1177</v>
      </c>
      <c r="F211" s="128" t="s">
        <v>737</v>
      </c>
      <c r="G211" s="129" t="s">
        <v>159</v>
      </c>
      <c r="H211" s="130">
        <v>1</v>
      </c>
      <c r="I211" s="131">
        <v>601.21875</v>
      </c>
      <c r="J211" s="132">
        <f t="shared" si="60"/>
        <v>601.22</v>
      </c>
      <c r="K211" s="128" t="s">
        <v>3</v>
      </c>
      <c r="L211" s="133"/>
      <c r="M211" s="134" t="s">
        <v>3</v>
      </c>
      <c r="N211" s="135" t="s">
        <v>42</v>
      </c>
      <c r="P211" s="136">
        <f t="shared" si="61"/>
        <v>0</v>
      </c>
      <c r="Q211" s="136">
        <v>0</v>
      </c>
      <c r="R211" s="136">
        <f t="shared" si="62"/>
        <v>0</v>
      </c>
      <c r="S211" s="136">
        <v>0</v>
      </c>
      <c r="T211" s="137">
        <f t="shared" si="63"/>
        <v>0</v>
      </c>
      <c r="AR211" s="138" t="s">
        <v>160</v>
      </c>
      <c r="AT211" s="138" t="s">
        <v>156</v>
      </c>
      <c r="AU211" s="138" t="s">
        <v>167</v>
      </c>
      <c r="AY211" s="15" t="s">
        <v>153</v>
      </c>
      <c r="BE211" s="139">
        <f t="shared" si="64"/>
        <v>601.22</v>
      </c>
      <c r="BF211" s="139">
        <f t="shared" si="65"/>
        <v>0</v>
      </c>
      <c r="BG211" s="139">
        <f t="shared" si="66"/>
        <v>0</v>
      </c>
      <c r="BH211" s="139">
        <f t="shared" si="67"/>
        <v>0</v>
      </c>
      <c r="BI211" s="139">
        <f t="shared" si="68"/>
        <v>0</v>
      </c>
      <c r="BJ211" s="15" t="s">
        <v>79</v>
      </c>
      <c r="BK211" s="139">
        <f t="shared" si="69"/>
        <v>601.22</v>
      </c>
      <c r="BL211" s="15" t="s">
        <v>161</v>
      </c>
      <c r="BM211" s="138" t="s">
        <v>1178</v>
      </c>
    </row>
    <row r="212" spans="2:65" s="1" customFormat="1" ht="16.5" customHeight="1">
      <c r="B212" s="125"/>
      <c r="C212" s="126" t="s">
        <v>585</v>
      </c>
      <c r="D212" s="126" t="s">
        <v>156</v>
      </c>
      <c r="E212" s="127" t="s">
        <v>1179</v>
      </c>
      <c r="F212" s="128" t="s">
        <v>734</v>
      </c>
      <c r="G212" s="129" t="s">
        <v>159</v>
      </c>
      <c r="H212" s="130">
        <v>4</v>
      </c>
      <c r="I212" s="131">
        <v>4381.6822499999998</v>
      </c>
      <c r="J212" s="132">
        <f t="shared" si="60"/>
        <v>17526.73</v>
      </c>
      <c r="K212" s="128" t="s">
        <v>3</v>
      </c>
      <c r="L212" s="133"/>
      <c r="M212" s="134" t="s">
        <v>3</v>
      </c>
      <c r="N212" s="135" t="s">
        <v>42</v>
      </c>
      <c r="P212" s="136">
        <f t="shared" si="61"/>
        <v>0</v>
      </c>
      <c r="Q212" s="136">
        <v>0</v>
      </c>
      <c r="R212" s="136">
        <f t="shared" si="62"/>
        <v>0</v>
      </c>
      <c r="S212" s="136">
        <v>0</v>
      </c>
      <c r="T212" s="137">
        <f t="shared" si="63"/>
        <v>0</v>
      </c>
      <c r="AR212" s="138" t="s">
        <v>160</v>
      </c>
      <c r="AT212" s="138" t="s">
        <v>156</v>
      </c>
      <c r="AU212" s="138" t="s">
        <v>167</v>
      </c>
      <c r="AY212" s="15" t="s">
        <v>153</v>
      </c>
      <c r="BE212" s="139">
        <f t="shared" si="64"/>
        <v>17526.73</v>
      </c>
      <c r="BF212" s="139">
        <f t="shared" si="65"/>
        <v>0</v>
      </c>
      <c r="BG212" s="139">
        <f t="shared" si="66"/>
        <v>0</v>
      </c>
      <c r="BH212" s="139">
        <f t="shared" si="67"/>
        <v>0</v>
      </c>
      <c r="BI212" s="139">
        <f t="shared" si="68"/>
        <v>0</v>
      </c>
      <c r="BJ212" s="15" t="s">
        <v>79</v>
      </c>
      <c r="BK212" s="139">
        <f t="shared" si="69"/>
        <v>17526.73</v>
      </c>
      <c r="BL212" s="15" t="s">
        <v>161</v>
      </c>
      <c r="BM212" s="138" t="s">
        <v>1180</v>
      </c>
    </row>
    <row r="213" spans="2:65" s="1" customFormat="1" ht="16.5" customHeight="1">
      <c r="B213" s="125"/>
      <c r="C213" s="126" t="s">
        <v>745</v>
      </c>
      <c r="D213" s="126" t="s">
        <v>156</v>
      </c>
      <c r="E213" s="127" t="s">
        <v>1181</v>
      </c>
      <c r="F213" s="128" t="s">
        <v>747</v>
      </c>
      <c r="G213" s="129" t="s">
        <v>159</v>
      </c>
      <c r="H213" s="130">
        <v>1</v>
      </c>
      <c r="I213" s="131">
        <v>744.54930000000002</v>
      </c>
      <c r="J213" s="132">
        <f t="shared" si="60"/>
        <v>744.55</v>
      </c>
      <c r="K213" s="128" t="s">
        <v>3</v>
      </c>
      <c r="L213" s="133"/>
      <c r="M213" s="134" t="s">
        <v>3</v>
      </c>
      <c r="N213" s="135" t="s">
        <v>42</v>
      </c>
      <c r="P213" s="136">
        <f t="shared" si="61"/>
        <v>0</v>
      </c>
      <c r="Q213" s="136">
        <v>0</v>
      </c>
      <c r="R213" s="136">
        <f t="shared" si="62"/>
        <v>0</v>
      </c>
      <c r="S213" s="136">
        <v>0</v>
      </c>
      <c r="T213" s="137">
        <f t="shared" si="63"/>
        <v>0</v>
      </c>
      <c r="AR213" s="138" t="s">
        <v>160</v>
      </c>
      <c r="AT213" s="138" t="s">
        <v>156</v>
      </c>
      <c r="AU213" s="138" t="s">
        <v>167</v>
      </c>
      <c r="AY213" s="15" t="s">
        <v>153</v>
      </c>
      <c r="BE213" s="139">
        <f t="shared" si="64"/>
        <v>744.55</v>
      </c>
      <c r="BF213" s="139">
        <f t="shared" si="65"/>
        <v>0</v>
      </c>
      <c r="BG213" s="139">
        <f t="shared" si="66"/>
        <v>0</v>
      </c>
      <c r="BH213" s="139">
        <f t="shared" si="67"/>
        <v>0</v>
      </c>
      <c r="BI213" s="139">
        <f t="shared" si="68"/>
        <v>0</v>
      </c>
      <c r="BJ213" s="15" t="s">
        <v>79</v>
      </c>
      <c r="BK213" s="139">
        <f t="shared" si="69"/>
        <v>744.55</v>
      </c>
      <c r="BL213" s="15" t="s">
        <v>161</v>
      </c>
      <c r="BM213" s="138" t="s">
        <v>1182</v>
      </c>
    </row>
    <row r="214" spans="2:65" s="1" customFormat="1" ht="37.9" customHeight="1">
      <c r="B214" s="125"/>
      <c r="C214" s="126" t="s">
        <v>589</v>
      </c>
      <c r="D214" s="126" t="s">
        <v>156</v>
      </c>
      <c r="E214" s="127" t="s">
        <v>1183</v>
      </c>
      <c r="F214" s="128" t="s">
        <v>231</v>
      </c>
      <c r="G214" s="129" t="s">
        <v>159</v>
      </c>
      <c r="H214" s="130">
        <v>1</v>
      </c>
      <c r="I214" s="131">
        <v>2145.1484999999998</v>
      </c>
      <c r="J214" s="132">
        <f t="shared" si="60"/>
        <v>2145.15</v>
      </c>
      <c r="K214" s="128" t="s">
        <v>3</v>
      </c>
      <c r="L214" s="133"/>
      <c r="M214" s="134" t="s">
        <v>3</v>
      </c>
      <c r="N214" s="135" t="s">
        <v>42</v>
      </c>
      <c r="P214" s="136">
        <f t="shared" si="61"/>
        <v>0</v>
      </c>
      <c r="Q214" s="136">
        <v>0</v>
      </c>
      <c r="R214" s="136">
        <f t="shared" si="62"/>
        <v>0</v>
      </c>
      <c r="S214" s="136">
        <v>0</v>
      </c>
      <c r="T214" s="137">
        <f t="shared" si="63"/>
        <v>0</v>
      </c>
      <c r="AR214" s="138" t="s">
        <v>160</v>
      </c>
      <c r="AT214" s="138" t="s">
        <v>156</v>
      </c>
      <c r="AU214" s="138" t="s">
        <v>167</v>
      </c>
      <c r="AY214" s="15" t="s">
        <v>153</v>
      </c>
      <c r="BE214" s="139">
        <f t="shared" si="64"/>
        <v>2145.15</v>
      </c>
      <c r="BF214" s="139">
        <f t="shared" si="65"/>
        <v>0</v>
      </c>
      <c r="BG214" s="139">
        <f t="shared" si="66"/>
        <v>0</v>
      </c>
      <c r="BH214" s="139">
        <f t="shared" si="67"/>
        <v>0</v>
      </c>
      <c r="BI214" s="139">
        <f t="shared" si="68"/>
        <v>0</v>
      </c>
      <c r="BJ214" s="15" t="s">
        <v>79</v>
      </c>
      <c r="BK214" s="139">
        <f t="shared" si="69"/>
        <v>2145.15</v>
      </c>
      <c r="BL214" s="15" t="s">
        <v>161</v>
      </c>
      <c r="BM214" s="138" t="s">
        <v>1184</v>
      </c>
    </row>
    <row r="215" spans="2:65" s="11" customFormat="1" ht="22.9" customHeight="1">
      <c r="B215" s="113"/>
      <c r="D215" s="114" t="s">
        <v>70</v>
      </c>
      <c r="E215" s="123" t="s">
        <v>774</v>
      </c>
      <c r="F215" s="123" t="s">
        <v>775</v>
      </c>
      <c r="I215" s="116"/>
      <c r="J215" s="124">
        <f>BK215</f>
        <v>15031.43</v>
      </c>
      <c r="L215" s="113"/>
      <c r="M215" s="118"/>
      <c r="P215" s="119">
        <f>P216</f>
        <v>0</v>
      </c>
      <c r="R215" s="119">
        <f>R216</f>
        <v>0</v>
      </c>
      <c r="T215" s="120">
        <f>T216</f>
        <v>0</v>
      </c>
      <c r="AR215" s="114" t="s">
        <v>79</v>
      </c>
      <c r="AT215" s="121" t="s">
        <v>70</v>
      </c>
      <c r="AU215" s="121" t="s">
        <v>79</v>
      </c>
      <c r="AY215" s="114" t="s">
        <v>153</v>
      </c>
      <c r="BK215" s="122">
        <f>BK216</f>
        <v>15031.43</v>
      </c>
    </row>
    <row r="216" spans="2:65" s="1" customFormat="1" ht="16.5" customHeight="1">
      <c r="B216" s="125"/>
      <c r="C216" s="126" t="s">
        <v>753</v>
      </c>
      <c r="D216" s="126" t="s">
        <v>156</v>
      </c>
      <c r="E216" s="127" t="s">
        <v>1185</v>
      </c>
      <c r="F216" s="128" t="s">
        <v>778</v>
      </c>
      <c r="G216" s="129" t="s">
        <v>159</v>
      </c>
      <c r="H216" s="130">
        <v>13</v>
      </c>
      <c r="I216" s="131">
        <v>1156.2638999999999</v>
      </c>
      <c r="J216" s="132">
        <f>ROUND(I216*H216,2)</f>
        <v>15031.43</v>
      </c>
      <c r="K216" s="128" t="s">
        <v>3</v>
      </c>
      <c r="L216" s="133"/>
      <c r="M216" s="134" t="s">
        <v>3</v>
      </c>
      <c r="N216" s="135" t="s">
        <v>42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160</v>
      </c>
      <c r="AT216" s="138" t="s">
        <v>156</v>
      </c>
      <c r="AU216" s="138" t="s">
        <v>81</v>
      </c>
      <c r="AY216" s="15" t="s">
        <v>153</v>
      </c>
      <c r="BE216" s="139">
        <f>IF(N216="základní",J216,0)</f>
        <v>15031.43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5" t="s">
        <v>79</v>
      </c>
      <c r="BK216" s="139">
        <f>ROUND(I216*H216,2)</f>
        <v>15031.43</v>
      </c>
      <c r="BL216" s="15" t="s">
        <v>161</v>
      </c>
      <c r="BM216" s="138" t="s">
        <v>1186</v>
      </c>
    </row>
    <row r="217" spans="2:65" s="11" customFormat="1" ht="22.9" customHeight="1">
      <c r="B217" s="113"/>
      <c r="D217" s="114" t="s">
        <v>70</v>
      </c>
      <c r="E217" s="123" t="s">
        <v>1187</v>
      </c>
      <c r="F217" s="123" t="s">
        <v>781</v>
      </c>
      <c r="I217" s="116"/>
      <c r="J217" s="124">
        <f>BK217</f>
        <v>196785.64</v>
      </c>
      <c r="L217" s="113"/>
      <c r="M217" s="118"/>
      <c r="P217" s="119">
        <f>P218+P220+P223+P225</f>
        <v>0</v>
      </c>
      <c r="R217" s="119">
        <f>R218+R220+R223+R225</f>
        <v>0</v>
      </c>
      <c r="T217" s="120">
        <f>T218+T220+T223+T225</f>
        <v>0</v>
      </c>
      <c r="AR217" s="114" t="s">
        <v>79</v>
      </c>
      <c r="AT217" s="121" t="s">
        <v>70</v>
      </c>
      <c r="AU217" s="121" t="s">
        <v>79</v>
      </c>
      <c r="AY217" s="114" t="s">
        <v>153</v>
      </c>
      <c r="BK217" s="122">
        <f>BK218+BK220+BK223+BK225</f>
        <v>196785.64</v>
      </c>
    </row>
    <row r="218" spans="2:65" s="11" customFormat="1" ht="20.85" customHeight="1">
      <c r="B218" s="113"/>
      <c r="D218" s="114" t="s">
        <v>70</v>
      </c>
      <c r="E218" s="123" t="s">
        <v>782</v>
      </c>
      <c r="F218" s="123" t="s">
        <v>783</v>
      </c>
      <c r="I218" s="116"/>
      <c r="J218" s="124">
        <f>BK218</f>
        <v>42407.57</v>
      </c>
      <c r="L218" s="113"/>
      <c r="M218" s="118"/>
      <c r="P218" s="119">
        <f>P219</f>
        <v>0</v>
      </c>
      <c r="R218" s="119">
        <f>R219</f>
        <v>0</v>
      </c>
      <c r="T218" s="120">
        <f>T219</f>
        <v>0</v>
      </c>
      <c r="AR218" s="114" t="s">
        <v>79</v>
      </c>
      <c r="AT218" s="121" t="s">
        <v>70</v>
      </c>
      <c r="AU218" s="121" t="s">
        <v>81</v>
      </c>
      <c r="AY218" s="114" t="s">
        <v>153</v>
      </c>
      <c r="BK218" s="122">
        <f>BK219</f>
        <v>42407.57</v>
      </c>
    </row>
    <row r="219" spans="2:65" s="1" customFormat="1" ht="16.5" customHeight="1">
      <c r="B219" s="125"/>
      <c r="C219" s="126" t="s">
        <v>592</v>
      </c>
      <c r="D219" s="126" t="s">
        <v>156</v>
      </c>
      <c r="E219" s="127" t="s">
        <v>1188</v>
      </c>
      <c r="F219" s="128" t="s">
        <v>785</v>
      </c>
      <c r="G219" s="129" t="s">
        <v>159</v>
      </c>
      <c r="H219" s="130">
        <v>3</v>
      </c>
      <c r="I219" s="131">
        <v>14135.855249999999</v>
      </c>
      <c r="J219" s="132">
        <f>ROUND(I219*H219,2)</f>
        <v>42407.57</v>
      </c>
      <c r="K219" s="128" t="s">
        <v>3</v>
      </c>
      <c r="L219" s="133"/>
      <c r="M219" s="134" t="s">
        <v>3</v>
      </c>
      <c r="N219" s="135" t="s">
        <v>42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160</v>
      </c>
      <c r="AT219" s="138" t="s">
        <v>156</v>
      </c>
      <c r="AU219" s="138" t="s">
        <v>167</v>
      </c>
      <c r="AY219" s="15" t="s">
        <v>153</v>
      </c>
      <c r="BE219" s="139">
        <f>IF(N219="základní",J219,0)</f>
        <v>42407.57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5" t="s">
        <v>79</v>
      </c>
      <c r="BK219" s="139">
        <f>ROUND(I219*H219,2)</f>
        <v>42407.57</v>
      </c>
      <c r="BL219" s="15" t="s">
        <v>161</v>
      </c>
      <c r="BM219" s="138" t="s">
        <v>1189</v>
      </c>
    </row>
    <row r="220" spans="2:65" s="11" customFormat="1" ht="20.85" customHeight="1">
      <c r="B220" s="113"/>
      <c r="D220" s="114" t="s">
        <v>70</v>
      </c>
      <c r="E220" s="123" t="s">
        <v>1190</v>
      </c>
      <c r="F220" s="123" t="s">
        <v>788</v>
      </c>
      <c r="I220" s="116"/>
      <c r="J220" s="124">
        <f>BK220</f>
        <v>29002.79</v>
      </c>
      <c r="L220" s="113"/>
      <c r="M220" s="118"/>
      <c r="P220" s="119">
        <f>SUM(P221:P222)</f>
        <v>0</v>
      </c>
      <c r="R220" s="119">
        <f>SUM(R221:R222)</f>
        <v>0</v>
      </c>
      <c r="T220" s="120">
        <f>SUM(T221:T222)</f>
        <v>0</v>
      </c>
      <c r="AR220" s="114" t="s">
        <v>79</v>
      </c>
      <c r="AT220" s="121" t="s">
        <v>70</v>
      </c>
      <c r="AU220" s="121" t="s">
        <v>81</v>
      </c>
      <c r="AY220" s="114" t="s">
        <v>153</v>
      </c>
      <c r="BK220" s="122">
        <f>SUM(BK221:BK222)</f>
        <v>29002.79</v>
      </c>
    </row>
    <row r="221" spans="2:65" s="1" customFormat="1" ht="16.5" customHeight="1">
      <c r="B221" s="125"/>
      <c r="C221" s="126" t="s">
        <v>758</v>
      </c>
      <c r="D221" s="126" t="s">
        <v>156</v>
      </c>
      <c r="E221" s="127" t="s">
        <v>1191</v>
      </c>
      <c r="F221" s="128" t="s">
        <v>791</v>
      </c>
      <c r="G221" s="129" t="s">
        <v>159</v>
      </c>
      <c r="H221" s="130">
        <v>3</v>
      </c>
      <c r="I221" s="131">
        <v>9403.0612499999988</v>
      </c>
      <c r="J221" s="132">
        <f>ROUND(I221*H221,2)</f>
        <v>28209.18</v>
      </c>
      <c r="K221" s="128" t="s">
        <v>3</v>
      </c>
      <c r="L221" s="133"/>
      <c r="M221" s="134" t="s">
        <v>3</v>
      </c>
      <c r="N221" s="135" t="s">
        <v>42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160</v>
      </c>
      <c r="AT221" s="138" t="s">
        <v>156</v>
      </c>
      <c r="AU221" s="138" t="s">
        <v>167</v>
      </c>
      <c r="AY221" s="15" t="s">
        <v>153</v>
      </c>
      <c r="BE221" s="139">
        <f>IF(N221="základní",J221,0)</f>
        <v>28209.18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5" t="s">
        <v>79</v>
      </c>
      <c r="BK221" s="139">
        <f>ROUND(I221*H221,2)</f>
        <v>28209.18</v>
      </c>
      <c r="BL221" s="15" t="s">
        <v>161</v>
      </c>
      <c r="BM221" s="138" t="s">
        <v>1192</v>
      </c>
    </row>
    <row r="222" spans="2:65" s="1" customFormat="1" ht="16.5" customHeight="1">
      <c r="B222" s="125"/>
      <c r="C222" s="126" t="s">
        <v>377</v>
      </c>
      <c r="D222" s="126" t="s">
        <v>156</v>
      </c>
      <c r="E222" s="127" t="s">
        <v>1193</v>
      </c>
      <c r="F222" s="128" t="s">
        <v>794</v>
      </c>
      <c r="G222" s="129" t="s">
        <v>164</v>
      </c>
      <c r="H222" s="130">
        <v>3</v>
      </c>
      <c r="I222" s="131">
        <v>264.53625</v>
      </c>
      <c r="J222" s="132">
        <f>ROUND(I222*H222,2)</f>
        <v>793.61</v>
      </c>
      <c r="K222" s="128" t="s">
        <v>3</v>
      </c>
      <c r="L222" s="133"/>
      <c r="M222" s="134" t="s">
        <v>3</v>
      </c>
      <c r="N222" s="135" t="s">
        <v>42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160</v>
      </c>
      <c r="AT222" s="138" t="s">
        <v>156</v>
      </c>
      <c r="AU222" s="138" t="s">
        <v>167</v>
      </c>
      <c r="AY222" s="15" t="s">
        <v>153</v>
      </c>
      <c r="BE222" s="139">
        <f>IF(N222="základní",J222,0)</f>
        <v>793.61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79</v>
      </c>
      <c r="BK222" s="139">
        <f>ROUND(I222*H222,2)</f>
        <v>793.61</v>
      </c>
      <c r="BL222" s="15" t="s">
        <v>161</v>
      </c>
      <c r="BM222" s="138" t="s">
        <v>1194</v>
      </c>
    </row>
    <row r="223" spans="2:65" s="11" customFormat="1" ht="20.85" customHeight="1">
      <c r="B223" s="113"/>
      <c r="D223" s="114" t="s">
        <v>70</v>
      </c>
      <c r="E223" s="123" t="s">
        <v>1195</v>
      </c>
      <c r="F223" s="123" t="s">
        <v>1196</v>
      </c>
      <c r="I223" s="116"/>
      <c r="J223" s="124">
        <f>BK223</f>
        <v>119536.24</v>
      </c>
      <c r="L223" s="113"/>
      <c r="M223" s="118"/>
      <c r="P223" s="119">
        <f>P224</f>
        <v>0</v>
      </c>
      <c r="R223" s="119">
        <f>R224</f>
        <v>0</v>
      </c>
      <c r="T223" s="120">
        <f>T224</f>
        <v>0</v>
      </c>
      <c r="AR223" s="114" t="s">
        <v>79</v>
      </c>
      <c r="AT223" s="121" t="s">
        <v>70</v>
      </c>
      <c r="AU223" s="121" t="s">
        <v>81</v>
      </c>
      <c r="AY223" s="114" t="s">
        <v>153</v>
      </c>
      <c r="BK223" s="122">
        <f>BK224</f>
        <v>119536.24</v>
      </c>
    </row>
    <row r="224" spans="2:65" s="1" customFormat="1" ht="21.75" customHeight="1">
      <c r="B224" s="125"/>
      <c r="C224" s="126" t="s">
        <v>763</v>
      </c>
      <c r="D224" s="126" t="s">
        <v>156</v>
      </c>
      <c r="E224" s="127" t="s">
        <v>1197</v>
      </c>
      <c r="F224" s="128" t="s">
        <v>1198</v>
      </c>
      <c r="G224" s="129" t="s">
        <v>159</v>
      </c>
      <c r="H224" s="130">
        <v>3</v>
      </c>
      <c r="I224" s="131">
        <v>39845.411925</v>
      </c>
      <c r="J224" s="132">
        <f>ROUND(I224*H224,2)</f>
        <v>119536.24</v>
      </c>
      <c r="K224" s="128" t="s">
        <v>3</v>
      </c>
      <c r="L224" s="133"/>
      <c r="M224" s="134" t="s">
        <v>3</v>
      </c>
      <c r="N224" s="135" t="s">
        <v>42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160</v>
      </c>
      <c r="AT224" s="138" t="s">
        <v>156</v>
      </c>
      <c r="AU224" s="138" t="s">
        <v>167</v>
      </c>
      <c r="AY224" s="15" t="s">
        <v>153</v>
      </c>
      <c r="BE224" s="139">
        <f>IF(N224="základní",J224,0)</f>
        <v>119536.24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79</v>
      </c>
      <c r="BK224" s="139">
        <f>ROUND(I224*H224,2)</f>
        <v>119536.24</v>
      </c>
      <c r="BL224" s="15" t="s">
        <v>161</v>
      </c>
      <c r="BM224" s="138" t="s">
        <v>1199</v>
      </c>
    </row>
    <row r="225" spans="2:65" s="11" customFormat="1" ht="20.85" customHeight="1">
      <c r="B225" s="113"/>
      <c r="D225" s="114" t="s">
        <v>70</v>
      </c>
      <c r="E225" s="123" t="s">
        <v>1200</v>
      </c>
      <c r="F225" s="123" t="s">
        <v>1201</v>
      </c>
      <c r="I225" s="116"/>
      <c r="J225" s="124">
        <f>BK225</f>
        <v>5839.04</v>
      </c>
      <c r="L225" s="113"/>
      <c r="M225" s="118"/>
      <c r="P225" s="119">
        <f>P226</f>
        <v>0</v>
      </c>
      <c r="R225" s="119">
        <f>R226</f>
        <v>0</v>
      </c>
      <c r="T225" s="120">
        <f>T226</f>
        <v>0</v>
      </c>
      <c r="AR225" s="114" t="s">
        <v>79</v>
      </c>
      <c r="AT225" s="121" t="s">
        <v>70</v>
      </c>
      <c r="AU225" s="121" t="s">
        <v>81</v>
      </c>
      <c r="AY225" s="114" t="s">
        <v>153</v>
      </c>
      <c r="BK225" s="122">
        <f>BK226</f>
        <v>5839.04</v>
      </c>
    </row>
    <row r="226" spans="2:65" s="1" customFormat="1" ht="16.5" customHeight="1">
      <c r="B226" s="125"/>
      <c r="C226" s="126" t="s">
        <v>385</v>
      </c>
      <c r="D226" s="126" t="s">
        <v>156</v>
      </c>
      <c r="E226" s="127" t="s">
        <v>1202</v>
      </c>
      <c r="F226" s="128" t="s">
        <v>1203</v>
      </c>
      <c r="G226" s="129" t="s">
        <v>159</v>
      </c>
      <c r="H226" s="130">
        <v>2</v>
      </c>
      <c r="I226" s="131">
        <v>2919.5182500000001</v>
      </c>
      <c r="J226" s="132">
        <f>ROUND(I226*H226,2)</f>
        <v>5839.04</v>
      </c>
      <c r="K226" s="128" t="s">
        <v>3</v>
      </c>
      <c r="L226" s="133"/>
      <c r="M226" s="134" t="s">
        <v>3</v>
      </c>
      <c r="N226" s="135" t="s">
        <v>42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160</v>
      </c>
      <c r="AT226" s="138" t="s">
        <v>156</v>
      </c>
      <c r="AU226" s="138" t="s">
        <v>167</v>
      </c>
      <c r="AY226" s="15" t="s">
        <v>153</v>
      </c>
      <c r="BE226" s="139">
        <f>IF(N226="základní",J226,0)</f>
        <v>5839.04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79</v>
      </c>
      <c r="BK226" s="139">
        <f>ROUND(I226*H226,2)</f>
        <v>5839.04</v>
      </c>
      <c r="BL226" s="15" t="s">
        <v>161</v>
      </c>
      <c r="BM226" s="138" t="s">
        <v>1204</v>
      </c>
    </row>
    <row r="227" spans="2:65" s="11" customFormat="1" ht="22.9" customHeight="1">
      <c r="B227" s="113"/>
      <c r="D227" s="114" t="s">
        <v>70</v>
      </c>
      <c r="E227" s="123" t="s">
        <v>303</v>
      </c>
      <c r="F227" s="123" t="s">
        <v>304</v>
      </c>
      <c r="I227" s="116"/>
      <c r="J227" s="124">
        <f>BK227</f>
        <v>69114.19</v>
      </c>
      <c r="L227" s="113"/>
      <c r="M227" s="118"/>
      <c r="P227" s="119">
        <f>SUM(P228:P244)</f>
        <v>0</v>
      </c>
      <c r="R227" s="119">
        <f>SUM(R228:R244)</f>
        <v>0</v>
      </c>
      <c r="T227" s="120">
        <f>SUM(T228:T244)</f>
        <v>0</v>
      </c>
      <c r="AR227" s="114" t="s">
        <v>79</v>
      </c>
      <c r="AT227" s="121" t="s">
        <v>70</v>
      </c>
      <c r="AU227" s="121" t="s">
        <v>79</v>
      </c>
      <c r="AY227" s="114" t="s">
        <v>153</v>
      </c>
      <c r="BK227" s="122">
        <f>SUM(BK228:BK244)</f>
        <v>69114.19</v>
      </c>
    </row>
    <row r="228" spans="2:65" s="1" customFormat="1" ht="16.5" customHeight="1">
      <c r="B228" s="125"/>
      <c r="C228" s="126" t="s">
        <v>769</v>
      </c>
      <c r="D228" s="126" t="s">
        <v>156</v>
      </c>
      <c r="E228" s="127" t="s">
        <v>1205</v>
      </c>
      <c r="F228" s="128" t="s">
        <v>1206</v>
      </c>
      <c r="G228" s="129" t="s">
        <v>360</v>
      </c>
      <c r="H228" s="130">
        <v>80</v>
      </c>
      <c r="I228" s="131">
        <v>154.2486825</v>
      </c>
      <c r="J228" s="132">
        <f>ROUND(I228*H228,2)</f>
        <v>12339.89</v>
      </c>
      <c r="K228" s="128" t="s">
        <v>3</v>
      </c>
      <c r="L228" s="133"/>
      <c r="M228" s="134" t="s">
        <v>3</v>
      </c>
      <c r="N228" s="135" t="s">
        <v>42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160</v>
      </c>
      <c r="AT228" s="138" t="s">
        <v>156</v>
      </c>
      <c r="AU228" s="138" t="s">
        <v>81</v>
      </c>
      <c r="AY228" s="15" t="s">
        <v>153</v>
      </c>
      <c r="BE228" s="139">
        <f>IF(N228="základní",J228,0)</f>
        <v>12339.89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5" t="s">
        <v>79</v>
      </c>
      <c r="BK228" s="139">
        <f>ROUND(I228*H228,2)</f>
        <v>12339.89</v>
      </c>
      <c r="BL228" s="15" t="s">
        <v>161</v>
      </c>
      <c r="BM228" s="138" t="s">
        <v>1207</v>
      </c>
    </row>
    <row r="229" spans="2:65" s="12" customFormat="1">
      <c r="B229" s="154"/>
      <c r="D229" s="155" t="s">
        <v>800</v>
      </c>
      <c r="E229" s="156" t="s">
        <v>3</v>
      </c>
      <c r="F229" s="157" t="s">
        <v>639</v>
      </c>
      <c r="H229" s="158">
        <v>80</v>
      </c>
      <c r="I229" s="159"/>
      <c r="L229" s="154"/>
      <c r="M229" s="160"/>
      <c r="T229" s="161"/>
      <c r="AT229" s="156" t="s">
        <v>800</v>
      </c>
      <c r="AU229" s="156" t="s">
        <v>81</v>
      </c>
      <c r="AV229" s="12" t="s">
        <v>81</v>
      </c>
      <c r="AW229" s="12" t="s">
        <v>30</v>
      </c>
      <c r="AX229" s="12" t="s">
        <v>79</v>
      </c>
      <c r="AY229" s="156" t="s">
        <v>153</v>
      </c>
    </row>
    <row r="230" spans="2:65" s="1" customFormat="1" ht="16.5" customHeight="1">
      <c r="B230" s="125"/>
      <c r="C230" s="126" t="s">
        <v>389</v>
      </c>
      <c r="D230" s="126" t="s">
        <v>156</v>
      </c>
      <c r="E230" s="127" t="s">
        <v>1208</v>
      </c>
      <c r="F230" s="128" t="s">
        <v>1209</v>
      </c>
      <c r="G230" s="129" t="s">
        <v>360</v>
      </c>
      <c r="H230" s="130">
        <v>160</v>
      </c>
      <c r="I230" s="131">
        <v>18.373245000000001</v>
      </c>
      <c r="J230" s="132">
        <f>ROUND(I230*H230,2)</f>
        <v>2939.72</v>
      </c>
      <c r="K230" s="128" t="s">
        <v>3</v>
      </c>
      <c r="L230" s="133"/>
      <c r="M230" s="134" t="s">
        <v>3</v>
      </c>
      <c r="N230" s="135" t="s">
        <v>42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160</v>
      </c>
      <c r="AT230" s="138" t="s">
        <v>156</v>
      </c>
      <c r="AU230" s="138" t="s">
        <v>81</v>
      </c>
      <c r="AY230" s="15" t="s">
        <v>153</v>
      </c>
      <c r="BE230" s="139">
        <f>IF(N230="základní",J230,0)</f>
        <v>2939.72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79</v>
      </c>
      <c r="BK230" s="139">
        <f>ROUND(I230*H230,2)</f>
        <v>2939.72</v>
      </c>
      <c r="BL230" s="15" t="s">
        <v>161</v>
      </c>
      <c r="BM230" s="138" t="s">
        <v>827</v>
      </c>
    </row>
    <row r="231" spans="2:65" s="12" customFormat="1">
      <c r="B231" s="154"/>
      <c r="D231" s="155" t="s">
        <v>800</v>
      </c>
      <c r="E231" s="156" t="s">
        <v>3</v>
      </c>
      <c r="F231" s="157" t="s">
        <v>1210</v>
      </c>
      <c r="H231" s="158">
        <v>160</v>
      </c>
      <c r="I231" s="159"/>
      <c r="L231" s="154"/>
      <c r="M231" s="160"/>
      <c r="T231" s="161"/>
      <c r="AT231" s="156" t="s">
        <v>800</v>
      </c>
      <c r="AU231" s="156" t="s">
        <v>81</v>
      </c>
      <c r="AV231" s="12" t="s">
        <v>81</v>
      </c>
      <c r="AW231" s="12" t="s">
        <v>30</v>
      </c>
      <c r="AX231" s="12" t="s">
        <v>79</v>
      </c>
      <c r="AY231" s="156" t="s">
        <v>153</v>
      </c>
    </row>
    <row r="232" spans="2:65" s="1" customFormat="1" ht="16.5" customHeight="1">
      <c r="B232" s="125"/>
      <c r="C232" s="126" t="s">
        <v>776</v>
      </c>
      <c r="D232" s="126" t="s">
        <v>156</v>
      </c>
      <c r="E232" s="127" t="s">
        <v>1211</v>
      </c>
      <c r="F232" s="128" t="s">
        <v>812</v>
      </c>
      <c r="G232" s="129" t="s">
        <v>360</v>
      </c>
      <c r="H232" s="130">
        <v>360</v>
      </c>
      <c r="I232" s="131">
        <v>43.691769000000001</v>
      </c>
      <c r="J232" s="132">
        <f>ROUND(I232*H232,2)</f>
        <v>15729.04</v>
      </c>
      <c r="K232" s="128" t="s">
        <v>3</v>
      </c>
      <c r="L232" s="133"/>
      <c r="M232" s="134" t="s">
        <v>3</v>
      </c>
      <c r="N232" s="135" t="s">
        <v>42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160</v>
      </c>
      <c r="AT232" s="138" t="s">
        <v>156</v>
      </c>
      <c r="AU232" s="138" t="s">
        <v>81</v>
      </c>
      <c r="AY232" s="15" t="s">
        <v>153</v>
      </c>
      <c r="BE232" s="139">
        <f>IF(N232="základní",J232,0)</f>
        <v>15729.04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79</v>
      </c>
      <c r="BK232" s="139">
        <f>ROUND(I232*H232,2)</f>
        <v>15729.04</v>
      </c>
      <c r="BL232" s="15" t="s">
        <v>161</v>
      </c>
      <c r="BM232" s="138" t="s">
        <v>1212</v>
      </c>
    </row>
    <row r="233" spans="2:65" s="12" customFormat="1">
      <c r="B233" s="154"/>
      <c r="D233" s="155" t="s">
        <v>800</v>
      </c>
      <c r="E233" s="156" t="s">
        <v>3</v>
      </c>
      <c r="F233" s="157" t="s">
        <v>1213</v>
      </c>
      <c r="H233" s="158">
        <v>360</v>
      </c>
      <c r="I233" s="159"/>
      <c r="L233" s="154"/>
      <c r="M233" s="160"/>
      <c r="T233" s="161"/>
      <c r="AT233" s="156" t="s">
        <v>800</v>
      </c>
      <c r="AU233" s="156" t="s">
        <v>81</v>
      </c>
      <c r="AV233" s="12" t="s">
        <v>81</v>
      </c>
      <c r="AW233" s="12" t="s">
        <v>30</v>
      </c>
      <c r="AX233" s="12" t="s">
        <v>79</v>
      </c>
      <c r="AY233" s="156" t="s">
        <v>153</v>
      </c>
    </row>
    <row r="234" spans="2:65" s="1" customFormat="1" ht="16.5" customHeight="1">
      <c r="B234" s="125"/>
      <c r="C234" s="126" t="s">
        <v>605</v>
      </c>
      <c r="D234" s="126" t="s">
        <v>156</v>
      </c>
      <c r="E234" s="127" t="s">
        <v>1214</v>
      </c>
      <c r="F234" s="128" t="s">
        <v>826</v>
      </c>
      <c r="G234" s="129" t="s">
        <v>360</v>
      </c>
      <c r="H234" s="130">
        <v>280</v>
      </c>
      <c r="I234" s="131">
        <v>24.289237499999999</v>
      </c>
      <c r="J234" s="132">
        <f>ROUND(I234*H234,2)</f>
        <v>6800.99</v>
      </c>
      <c r="K234" s="128" t="s">
        <v>3</v>
      </c>
      <c r="L234" s="133"/>
      <c r="M234" s="134" t="s">
        <v>3</v>
      </c>
      <c r="N234" s="135" t="s">
        <v>42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160</v>
      </c>
      <c r="AT234" s="138" t="s">
        <v>156</v>
      </c>
      <c r="AU234" s="138" t="s">
        <v>81</v>
      </c>
      <c r="AY234" s="15" t="s">
        <v>153</v>
      </c>
      <c r="BE234" s="139">
        <f>IF(N234="základní",J234,0)</f>
        <v>6800.99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5" t="s">
        <v>79</v>
      </c>
      <c r="BK234" s="139">
        <f>ROUND(I234*H234,2)</f>
        <v>6800.99</v>
      </c>
      <c r="BL234" s="15" t="s">
        <v>161</v>
      </c>
      <c r="BM234" s="138" t="s">
        <v>1215</v>
      </c>
    </row>
    <row r="235" spans="2:65" s="12" customFormat="1">
      <c r="B235" s="154"/>
      <c r="D235" s="155" t="s">
        <v>800</v>
      </c>
      <c r="E235" s="156" t="s">
        <v>3</v>
      </c>
      <c r="F235" s="157" t="s">
        <v>1216</v>
      </c>
      <c r="H235" s="158">
        <v>280</v>
      </c>
      <c r="I235" s="159"/>
      <c r="L235" s="154"/>
      <c r="M235" s="160"/>
      <c r="T235" s="161"/>
      <c r="AT235" s="156" t="s">
        <v>800</v>
      </c>
      <c r="AU235" s="156" t="s">
        <v>81</v>
      </c>
      <c r="AV235" s="12" t="s">
        <v>81</v>
      </c>
      <c r="AW235" s="12" t="s">
        <v>30</v>
      </c>
      <c r="AX235" s="12" t="s">
        <v>79</v>
      </c>
      <c r="AY235" s="156" t="s">
        <v>153</v>
      </c>
    </row>
    <row r="236" spans="2:65" s="1" customFormat="1" ht="16.5" customHeight="1">
      <c r="B236" s="125"/>
      <c r="C236" s="126" t="s">
        <v>789</v>
      </c>
      <c r="D236" s="126" t="s">
        <v>156</v>
      </c>
      <c r="E236" s="127" t="s">
        <v>1217</v>
      </c>
      <c r="F236" s="128" t="s">
        <v>830</v>
      </c>
      <c r="G236" s="129" t="s">
        <v>360</v>
      </c>
      <c r="H236" s="130">
        <v>160</v>
      </c>
      <c r="I236" s="131">
        <v>56.562659999999994</v>
      </c>
      <c r="J236" s="132">
        <f>ROUND(I236*H236,2)</f>
        <v>9050.0300000000007</v>
      </c>
      <c r="K236" s="128" t="s">
        <v>3</v>
      </c>
      <c r="L236" s="133"/>
      <c r="M236" s="134" t="s">
        <v>3</v>
      </c>
      <c r="N236" s="135" t="s">
        <v>42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160</v>
      </c>
      <c r="AT236" s="138" t="s">
        <v>156</v>
      </c>
      <c r="AU236" s="138" t="s">
        <v>81</v>
      </c>
      <c r="AY236" s="15" t="s">
        <v>153</v>
      </c>
      <c r="BE236" s="139">
        <f>IF(N236="základní",J236,0)</f>
        <v>9050.0300000000007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5" t="s">
        <v>79</v>
      </c>
      <c r="BK236" s="139">
        <f>ROUND(I236*H236,2)</f>
        <v>9050.0300000000007</v>
      </c>
      <c r="BL236" s="15" t="s">
        <v>161</v>
      </c>
      <c r="BM236" s="138" t="s">
        <v>1218</v>
      </c>
    </row>
    <row r="237" spans="2:65" s="12" customFormat="1">
      <c r="B237" s="154"/>
      <c r="D237" s="155" t="s">
        <v>800</v>
      </c>
      <c r="E237" s="156" t="s">
        <v>3</v>
      </c>
      <c r="F237" s="157" t="s">
        <v>663</v>
      </c>
      <c r="H237" s="158">
        <v>160</v>
      </c>
      <c r="I237" s="159"/>
      <c r="L237" s="154"/>
      <c r="M237" s="160"/>
      <c r="T237" s="161"/>
      <c r="AT237" s="156" t="s">
        <v>800</v>
      </c>
      <c r="AU237" s="156" t="s">
        <v>81</v>
      </c>
      <c r="AV237" s="12" t="s">
        <v>81</v>
      </c>
      <c r="AW237" s="12" t="s">
        <v>30</v>
      </c>
      <c r="AX237" s="12" t="s">
        <v>79</v>
      </c>
      <c r="AY237" s="156" t="s">
        <v>153</v>
      </c>
    </row>
    <row r="238" spans="2:65" s="1" customFormat="1" ht="16.5" customHeight="1">
      <c r="B238" s="125"/>
      <c r="C238" s="126" t="s">
        <v>392</v>
      </c>
      <c r="D238" s="126" t="s">
        <v>156</v>
      </c>
      <c r="E238" s="127" t="s">
        <v>1219</v>
      </c>
      <c r="F238" s="128" t="s">
        <v>1220</v>
      </c>
      <c r="G238" s="129" t="s">
        <v>360</v>
      </c>
      <c r="H238" s="130">
        <v>200</v>
      </c>
      <c r="I238" s="131">
        <v>22.759737000000001</v>
      </c>
      <c r="J238" s="132">
        <f>ROUND(I238*H238,2)</f>
        <v>4551.95</v>
      </c>
      <c r="K238" s="128" t="s">
        <v>3</v>
      </c>
      <c r="L238" s="133"/>
      <c r="M238" s="134" t="s">
        <v>3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160</v>
      </c>
      <c r="AT238" s="138" t="s">
        <v>156</v>
      </c>
      <c r="AU238" s="138" t="s">
        <v>81</v>
      </c>
      <c r="AY238" s="15" t="s">
        <v>153</v>
      </c>
      <c r="BE238" s="139">
        <f>IF(N238="základní",J238,0)</f>
        <v>4551.95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79</v>
      </c>
      <c r="BK238" s="139">
        <f>ROUND(I238*H238,2)</f>
        <v>4551.95</v>
      </c>
      <c r="BL238" s="15" t="s">
        <v>161</v>
      </c>
      <c r="BM238" s="138" t="s">
        <v>1221</v>
      </c>
    </row>
    <row r="239" spans="2:65" s="12" customFormat="1">
      <c r="B239" s="154"/>
      <c r="D239" s="155" t="s">
        <v>800</v>
      </c>
      <c r="E239" s="156" t="s">
        <v>3</v>
      </c>
      <c r="F239" s="157" t="s">
        <v>1222</v>
      </c>
      <c r="H239" s="158">
        <v>200</v>
      </c>
      <c r="I239" s="159"/>
      <c r="L239" s="154"/>
      <c r="M239" s="160"/>
      <c r="T239" s="161"/>
      <c r="AT239" s="156" t="s">
        <v>800</v>
      </c>
      <c r="AU239" s="156" t="s">
        <v>81</v>
      </c>
      <c r="AV239" s="12" t="s">
        <v>81</v>
      </c>
      <c r="AW239" s="12" t="s">
        <v>30</v>
      </c>
      <c r="AX239" s="12" t="s">
        <v>79</v>
      </c>
      <c r="AY239" s="156" t="s">
        <v>153</v>
      </c>
    </row>
    <row r="240" spans="2:65" s="1" customFormat="1" ht="16.5" customHeight="1">
      <c r="B240" s="125"/>
      <c r="C240" s="126" t="s">
        <v>796</v>
      </c>
      <c r="D240" s="126" t="s">
        <v>156</v>
      </c>
      <c r="E240" s="127" t="s">
        <v>1223</v>
      </c>
      <c r="F240" s="128" t="s">
        <v>839</v>
      </c>
      <c r="G240" s="129" t="s">
        <v>360</v>
      </c>
      <c r="H240" s="130">
        <v>160</v>
      </c>
      <c r="I240" s="131">
        <v>38.314468499999997</v>
      </c>
      <c r="J240" s="132">
        <f>ROUND(I240*H240,2)</f>
        <v>6130.31</v>
      </c>
      <c r="K240" s="128" t="s">
        <v>3</v>
      </c>
      <c r="L240" s="133"/>
      <c r="M240" s="134" t="s">
        <v>3</v>
      </c>
      <c r="N240" s="135" t="s">
        <v>42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160</v>
      </c>
      <c r="AT240" s="138" t="s">
        <v>156</v>
      </c>
      <c r="AU240" s="138" t="s">
        <v>81</v>
      </c>
      <c r="AY240" s="15" t="s">
        <v>153</v>
      </c>
      <c r="BE240" s="139">
        <f>IF(N240="základní",J240,0)</f>
        <v>6130.31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5" t="s">
        <v>79</v>
      </c>
      <c r="BK240" s="139">
        <f>ROUND(I240*H240,2)</f>
        <v>6130.31</v>
      </c>
      <c r="BL240" s="15" t="s">
        <v>161</v>
      </c>
      <c r="BM240" s="138" t="s">
        <v>865</v>
      </c>
    </row>
    <row r="241" spans="2:65" s="12" customFormat="1">
      <c r="B241" s="154"/>
      <c r="D241" s="155" t="s">
        <v>800</v>
      </c>
      <c r="E241" s="156" t="s">
        <v>3</v>
      </c>
      <c r="F241" s="157" t="s">
        <v>663</v>
      </c>
      <c r="H241" s="158">
        <v>160</v>
      </c>
      <c r="I241" s="159"/>
      <c r="L241" s="154"/>
      <c r="M241" s="160"/>
      <c r="T241" s="161"/>
      <c r="AT241" s="156" t="s">
        <v>800</v>
      </c>
      <c r="AU241" s="156" t="s">
        <v>81</v>
      </c>
      <c r="AV241" s="12" t="s">
        <v>81</v>
      </c>
      <c r="AW241" s="12" t="s">
        <v>30</v>
      </c>
      <c r="AX241" s="12" t="s">
        <v>79</v>
      </c>
      <c r="AY241" s="156" t="s">
        <v>153</v>
      </c>
    </row>
    <row r="242" spans="2:65" s="1" customFormat="1" ht="16.5" customHeight="1">
      <c r="B242" s="125"/>
      <c r="C242" s="126" t="s">
        <v>396</v>
      </c>
      <c r="D242" s="126" t="s">
        <v>156</v>
      </c>
      <c r="E242" s="127" t="s">
        <v>1224</v>
      </c>
      <c r="F242" s="128" t="s">
        <v>851</v>
      </c>
      <c r="G242" s="129" t="s">
        <v>360</v>
      </c>
      <c r="H242" s="130">
        <v>70</v>
      </c>
      <c r="I242" s="131">
        <v>32.465812499999998</v>
      </c>
      <c r="J242" s="132">
        <f>ROUND(I242*H242,2)</f>
        <v>2272.61</v>
      </c>
      <c r="K242" s="128" t="s">
        <v>3</v>
      </c>
      <c r="L242" s="133"/>
      <c r="M242" s="134" t="s">
        <v>3</v>
      </c>
      <c r="N242" s="135" t="s">
        <v>42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160</v>
      </c>
      <c r="AT242" s="138" t="s">
        <v>156</v>
      </c>
      <c r="AU242" s="138" t="s">
        <v>81</v>
      </c>
      <c r="AY242" s="15" t="s">
        <v>153</v>
      </c>
      <c r="BE242" s="139">
        <f>IF(N242="základní",J242,0)</f>
        <v>2272.61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79</v>
      </c>
      <c r="BK242" s="139">
        <f>ROUND(I242*H242,2)</f>
        <v>2272.61</v>
      </c>
      <c r="BL242" s="15" t="s">
        <v>161</v>
      </c>
      <c r="BM242" s="138" t="s">
        <v>1225</v>
      </c>
    </row>
    <row r="243" spans="2:65" s="1" customFormat="1" ht="16.5" customHeight="1">
      <c r="B243" s="125"/>
      <c r="C243" s="126" t="s">
        <v>806</v>
      </c>
      <c r="D243" s="126" t="s">
        <v>156</v>
      </c>
      <c r="E243" s="127" t="s">
        <v>1226</v>
      </c>
      <c r="F243" s="128" t="s">
        <v>854</v>
      </c>
      <c r="G243" s="129" t="s">
        <v>360</v>
      </c>
      <c r="H243" s="130">
        <v>30</v>
      </c>
      <c r="I243" s="131">
        <v>55.071637500000001</v>
      </c>
      <c r="J243" s="132">
        <f>ROUND(I243*H243,2)</f>
        <v>1652.15</v>
      </c>
      <c r="K243" s="128" t="s">
        <v>3</v>
      </c>
      <c r="L243" s="133"/>
      <c r="M243" s="134" t="s">
        <v>3</v>
      </c>
      <c r="N243" s="135" t="s">
        <v>42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160</v>
      </c>
      <c r="AT243" s="138" t="s">
        <v>156</v>
      </c>
      <c r="AU243" s="138" t="s">
        <v>81</v>
      </c>
      <c r="AY243" s="15" t="s">
        <v>153</v>
      </c>
      <c r="BE243" s="139">
        <f>IF(N243="základní",J243,0)</f>
        <v>1652.15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5" t="s">
        <v>79</v>
      </c>
      <c r="BK243" s="139">
        <f>ROUND(I243*H243,2)</f>
        <v>1652.15</v>
      </c>
      <c r="BL243" s="15" t="s">
        <v>161</v>
      </c>
      <c r="BM243" s="138" t="s">
        <v>1227</v>
      </c>
    </row>
    <row r="244" spans="2:65" s="1" customFormat="1" ht="16.5" customHeight="1">
      <c r="B244" s="125"/>
      <c r="C244" s="126" t="s">
        <v>615</v>
      </c>
      <c r="D244" s="126" t="s">
        <v>156</v>
      </c>
      <c r="E244" s="127" t="s">
        <v>1228</v>
      </c>
      <c r="F244" s="128" t="s">
        <v>322</v>
      </c>
      <c r="G244" s="129" t="s">
        <v>164</v>
      </c>
      <c r="H244" s="130">
        <v>1</v>
      </c>
      <c r="I244" s="131">
        <v>7647.5024999999996</v>
      </c>
      <c r="J244" s="132">
        <f>ROUND(I244*H244,2)</f>
        <v>7647.5</v>
      </c>
      <c r="K244" s="128" t="s">
        <v>3</v>
      </c>
      <c r="L244" s="133"/>
      <c r="M244" s="134" t="s">
        <v>3</v>
      </c>
      <c r="N244" s="135" t="s">
        <v>42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160</v>
      </c>
      <c r="AT244" s="138" t="s">
        <v>156</v>
      </c>
      <c r="AU244" s="138" t="s">
        <v>81</v>
      </c>
      <c r="AY244" s="15" t="s">
        <v>153</v>
      </c>
      <c r="BE244" s="139">
        <f>IF(N244="základní",J244,0)</f>
        <v>7647.5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5" t="s">
        <v>79</v>
      </c>
      <c r="BK244" s="139">
        <f>ROUND(I244*H244,2)</f>
        <v>7647.5</v>
      </c>
      <c r="BL244" s="15" t="s">
        <v>161</v>
      </c>
      <c r="BM244" s="138" t="s">
        <v>1229</v>
      </c>
    </row>
    <row r="245" spans="2:65" s="11" customFormat="1" ht="22.9" customHeight="1">
      <c r="B245" s="113"/>
      <c r="D245" s="114" t="s">
        <v>70</v>
      </c>
      <c r="E245" s="123" t="s">
        <v>324</v>
      </c>
      <c r="F245" s="123" t="s">
        <v>325</v>
      </c>
      <c r="I245" s="116"/>
      <c r="J245" s="124">
        <f>BK245</f>
        <v>105459.15000000002</v>
      </c>
      <c r="L245" s="113"/>
      <c r="M245" s="118"/>
      <c r="P245" s="119">
        <f>SUM(P246:P265)</f>
        <v>0</v>
      </c>
      <c r="R245" s="119">
        <f>SUM(R246:R265)</f>
        <v>0</v>
      </c>
      <c r="T245" s="120">
        <f>SUM(T246:T265)</f>
        <v>0</v>
      </c>
      <c r="AR245" s="114" t="s">
        <v>79</v>
      </c>
      <c r="AT245" s="121" t="s">
        <v>70</v>
      </c>
      <c r="AU245" s="121" t="s">
        <v>79</v>
      </c>
      <c r="AY245" s="114" t="s">
        <v>153</v>
      </c>
      <c r="BK245" s="122">
        <f>SUM(BK246:BK265)</f>
        <v>105459.15000000002</v>
      </c>
    </row>
    <row r="246" spans="2:65" s="1" customFormat="1" ht="16.5" customHeight="1">
      <c r="B246" s="125"/>
      <c r="C246" s="126" t="s">
        <v>815</v>
      </c>
      <c r="D246" s="126" t="s">
        <v>156</v>
      </c>
      <c r="E246" s="127" t="s">
        <v>1230</v>
      </c>
      <c r="F246" s="128" t="s">
        <v>860</v>
      </c>
      <c r="G246" s="129" t="s">
        <v>360</v>
      </c>
      <c r="H246" s="130">
        <v>40</v>
      </c>
      <c r="I246" s="131">
        <v>149.10225</v>
      </c>
      <c r="J246" s="132">
        <f t="shared" ref="J246:J265" si="70">ROUND(I246*H246,2)</f>
        <v>5964.09</v>
      </c>
      <c r="K246" s="128" t="s">
        <v>3</v>
      </c>
      <c r="L246" s="133"/>
      <c r="M246" s="134" t="s">
        <v>3</v>
      </c>
      <c r="N246" s="135" t="s">
        <v>42</v>
      </c>
      <c r="P246" s="136">
        <f t="shared" ref="P246:P265" si="71">O246*H246</f>
        <v>0</v>
      </c>
      <c r="Q246" s="136">
        <v>0</v>
      </c>
      <c r="R246" s="136">
        <f t="shared" ref="R246:R265" si="72">Q246*H246</f>
        <v>0</v>
      </c>
      <c r="S246" s="136">
        <v>0</v>
      </c>
      <c r="T246" s="137">
        <f t="shared" ref="T246:T265" si="73">S246*H246</f>
        <v>0</v>
      </c>
      <c r="AR246" s="138" t="s">
        <v>160</v>
      </c>
      <c r="AT246" s="138" t="s">
        <v>156</v>
      </c>
      <c r="AU246" s="138" t="s">
        <v>81</v>
      </c>
      <c r="AY246" s="15" t="s">
        <v>153</v>
      </c>
      <c r="BE246" s="139">
        <f t="shared" ref="BE246:BE265" si="74">IF(N246="základní",J246,0)</f>
        <v>5964.09</v>
      </c>
      <c r="BF246" s="139">
        <f t="shared" ref="BF246:BF265" si="75">IF(N246="snížená",J246,0)</f>
        <v>0</v>
      </c>
      <c r="BG246" s="139">
        <f t="shared" ref="BG246:BG265" si="76">IF(N246="zákl. přenesená",J246,0)</f>
        <v>0</v>
      </c>
      <c r="BH246" s="139">
        <f t="shared" ref="BH246:BH265" si="77">IF(N246="sníž. přenesená",J246,0)</f>
        <v>0</v>
      </c>
      <c r="BI246" s="139">
        <f t="shared" ref="BI246:BI265" si="78">IF(N246="nulová",J246,0)</f>
        <v>0</v>
      </c>
      <c r="BJ246" s="15" t="s">
        <v>79</v>
      </c>
      <c r="BK246" s="139">
        <f t="shared" ref="BK246:BK265" si="79">ROUND(I246*H246,2)</f>
        <v>5964.09</v>
      </c>
      <c r="BL246" s="15" t="s">
        <v>161</v>
      </c>
      <c r="BM246" s="138" t="s">
        <v>1231</v>
      </c>
    </row>
    <row r="247" spans="2:65" s="1" customFormat="1" ht="16.5" customHeight="1">
      <c r="B247" s="125"/>
      <c r="C247" s="126" t="s">
        <v>619</v>
      </c>
      <c r="D247" s="126" t="s">
        <v>156</v>
      </c>
      <c r="E247" s="127" t="s">
        <v>1232</v>
      </c>
      <c r="F247" s="128" t="s">
        <v>864</v>
      </c>
      <c r="G247" s="129" t="s">
        <v>360</v>
      </c>
      <c r="H247" s="130">
        <v>70</v>
      </c>
      <c r="I247" s="131">
        <v>176.03684999999999</v>
      </c>
      <c r="J247" s="132">
        <f t="shared" si="70"/>
        <v>12322.58</v>
      </c>
      <c r="K247" s="128" t="s">
        <v>3</v>
      </c>
      <c r="L247" s="133"/>
      <c r="M247" s="134" t="s">
        <v>3</v>
      </c>
      <c r="N247" s="135" t="s">
        <v>42</v>
      </c>
      <c r="P247" s="136">
        <f t="shared" si="71"/>
        <v>0</v>
      </c>
      <c r="Q247" s="136">
        <v>0</v>
      </c>
      <c r="R247" s="136">
        <f t="shared" si="72"/>
        <v>0</v>
      </c>
      <c r="S247" s="136">
        <v>0</v>
      </c>
      <c r="T247" s="137">
        <f t="shared" si="73"/>
        <v>0</v>
      </c>
      <c r="AR247" s="138" t="s">
        <v>160</v>
      </c>
      <c r="AT247" s="138" t="s">
        <v>156</v>
      </c>
      <c r="AU247" s="138" t="s">
        <v>81</v>
      </c>
      <c r="AY247" s="15" t="s">
        <v>153</v>
      </c>
      <c r="BE247" s="139">
        <f t="shared" si="74"/>
        <v>12322.58</v>
      </c>
      <c r="BF247" s="139">
        <f t="shared" si="75"/>
        <v>0</v>
      </c>
      <c r="BG247" s="139">
        <f t="shared" si="76"/>
        <v>0</v>
      </c>
      <c r="BH247" s="139">
        <f t="shared" si="77"/>
        <v>0</v>
      </c>
      <c r="BI247" s="139">
        <f t="shared" si="78"/>
        <v>0</v>
      </c>
      <c r="BJ247" s="15" t="s">
        <v>79</v>
      </c>
      <c r="BK247" s="139">
        <f t="shared" si="79"/>
        <v>12322.58</v>
      </c>
      <c r="BL247" s="15" t="s">
        <v>161</v>
      </c>
      <c r="BM247" s="138" t="s">
        <v>1233</v>
      </c>
    </row>
    <row r="248" spans="2:65" s="1" customFormat="1" ht="16.5" customHeight="1">
      <c r="B248" s="125"/>
      <c r="C248" s="126" t="s">
        <v>824</v>
      </c>
      <c r="D248" s="126" t="s">
        <v>156</v>
      </c>
      <c r="E248" s="127" t="s">
        <v>1234</v>
      </c>
      <c r="F248" s="128" t="s">
        <v>867</v>
      </c>
      <c r="G248" s="129" t="s">
        <v>159</v>
      </c>
      <c r="H248" s="130">
        <v>80</v>
      </c>
      <c r="I248" s="131">
        <v>136.59690000000001</v>
      </c>
      <c r="J248" s="132">
        <f t="shared" si="70"/>
        <v>10927.75</v>
      </c>
      <c r="K248" s="128" t="s">
        <v>3</v>
      </c>
      <c r="L248" s="133"/>
      <c r="M248" s="134" t="s">
        <v>3</v>
      </c>
      <c r="N248" s="135" t="s">
        <v>42</v>
      </c>
      <c r="P248" s="136">
        <f t="shared" si="71"/>
        <v>0</v>
      </c>
      <c r="Q248" s="136">
        <v>0</v>
      </c>
      <c r="R248" s="136">
        <f t="shared" si="72"/>
        <v>0</v>
      </c>
      <c r="S248" s="136">
        <v>0</v>
      </c>
      <c r="T248" s="137">
        <f t="shared" si="73"/>
        <v>0</v>
      </c>
      <c r="AR248" s="138" t="s">
        <v>160</v>
      </c>
      <c r="AT248" s="138" t="s">
        <v>156</v>
      </c>
      <c r="AU248" s="138" t="s">
        <v>81</v>
      </c>
      <c r="AY248" s="15" t="s">
        <v>153</v>
      </c>
      <c r="BE248" s="139">
        <f t="shared" si="74"/>
        <v>10927.75</v>
      </c>
      <c r="BF248" s="139">
        <f t="shared" si="75"/>
        <v>0</v>
      </c>
      <c r="BG248" s="139">
        <f t="shared" si="76"/>
        <v>0</v>
      </c>
      <c r="BH248" s="139">
        <f t="shared" si="77"/>
        <v>0</v>
      </c>
      <c r="BI248" s="139">
        <f t="shared" si="78"/>
        <v>0</v>
      </c>
      <c r="BJ248" s="15" t="s">
        <v>79</v>
      </c>
      <c r="BK248" s="139">
        <f t="shared" si="79"/>
        <v>10927.75</v>
      </c>
      <c r="BL248" s="15" t="s">
        <v>161</v>
      </c>
      <c r="BM248" s="138" t="s">
        <v>1235</v>
      </c>
    </row>
    <row r="249" spans="2:65" s="1" customFormat="1" ht="16.5" customHeight="1">
      <c r="B249" s="125"/>
      <c r="C249" s="126" t="s">
        <v>623</v>
      </c>
      <c r="D249" s="126" t="s">
        <v>156</v>
      </c>
      <c r="E249" s="127" t="s">
        <v>1236</v>
      </c>
      <c r="F249" s="128" t="s">
        <v>871</v>
      </c>
      <c r="G249" s="129" t="s">
        <v>159</v>
      </c>
      <c r="H249" s="130">
        <v>140</v>
      </c>
      <c r="I249" s="131">
        <v>148.52508</v>
      </c>
      <c r="J249" s="132">
        <f t="shared" si="70"/>
        <v>20793.509999999998</v>
      </c>
      <c r="K249" s="128" t="s">
        <v>3</v>
      </c>
      <c r="L249" s="133"/>
      <c r="M249" s="134" t="s">
        <v>3</v>
      </c>
      <c r="N249" s="135" t="s">
        <v>42</v>
      </c>
      <c r="P249" s="136">
        <f t="shared" si="71"/>
        <v>0</v>
      </c>
      <c r="Q249" s="136">
        <v>0</v>
      </c>
      <c r="R249" s="136">
        <f t="shared" si="72"/>
        <v>0</v>
      </c>
      <c r="S249" s="136">
        <v>0</v>
      </c>
      <c r="T249" s="137">
        <f t="shared" si="73"/>
        <v>0</v>
      </c>
      <c r="AR249" s="138" t="s">
        <v>160</v>
      </c>
      <c r="AT249" s="138" t="s">
        <v>156</v>
      </c>
      <c r="AU249" s="138" t="s">
        <v>81</v>
      </c>
      <c r="AY249" s="15" t="s">
        <v>153</v>
      </c>
      <c r="BE249" s="139">
        <f t="shared" si="74"/>
        <v>20793.509999999998</v>
      </c>
      <c r="BF249" s="139">
        <f t="shared" si="75"/>
        <v>0</v>
      </c>
      <c r="BG249" s="139">
        <f t="shared" si="76"/>
        <v>0</v>
      </c>
      <c r="BH249" s="139">
        <f t="shared" si="77"/>
        <v>0</v>
      </c>
      <c r="BI249" s="139">
        <f t="shared" si="78"/>
        <v>0</v>
      </c>
      <c r="BJ249" s="15" t="s">
        <v>79</v>
      </c>
      <c r="BK249" s="139">
        <f t="shared" si="79"/>
        <v>20793.509999999998</v>
      </c>
      <c r="BL249" s="15" t="s">
        <v>161</v>
      </c>
      <c r="BM249" s="138" t="s">
        <v>1237</v>
      </c>
    </row>
    <row r="250" spans="2:65" s="1" customFormat="1" ht="16.5" customHeight="1">
      <c r="B250" s="125"/>
      <c r="C250" s="126" t="s">
        <v>833</v>
      </c>
      <c r="D250" s="126" t="s">
        <v>156</v>
      </c>
      <c r="E250" s="127" t="s">
        <v>1238</v>
      </c>
      <c r="F250" s="128" t="s">
        <v>875</v>
      </c>
      <c r="G250" s="129" t="s">
        <v>159</v>
      </c>
      <c r="H250" s="130">
        <v>220</v>
      </c>
      <c r="I250" s="131">
        <v>24.048749999999998</v>
      </c>
      <c r="J250" s="132">
        <f t="shared" si="70"/>
        <v>5290.73</v>
      </c>
      <c r="K250" s="128" t="s">
        <v>3</v>
      </c>
      <c r="L250" s="133"/>
      <c r="M250" s="134" t="s">
        <v>3</v>
      </c>
      <c r="N250" s="135" t="s">
        <v>42</v>
      </c>
      <c r="P250" s="136">
        <f t="shared" si="71"/>
        <v>0</v>
      </c>
      <c r="Q250" s="136">
        <v>0</v>
      </c>
      <c r="R250" s="136">
        <f t="shared" si="72"/>
        <v>0</v>
      </c>
      <c r="S250" s="136">
        <v>0</v>
      </c>
      <c r="T250" s="137">
        <f t="shared" si="73"/>
        <v>0</v>
      </c>
      <c r="AR250" s="138" t="s">
        <v>160</v>
      </c>
      <c r="AT250" s="138" t="s">
        <v>156</v>
      </c>
      <c r="AU250" s="138" t="s">
        <v>81</v>
      </c>
      <c r="AY250" s="15" t="s">
        <v>153</v>
      </c>
      <c r="BE250" s="139">
        <f t="shared" si="74"/>
        <v>5290.73</v>
      </c>
      <c r="BF250" s="139">
        <f t="shared" si="75"/>
        <v>0</v>
      </c>
      <c r="BG250" s="139">
        <f t="shared" si="76"/>
        <v>0</v>
      </c>
      <c r="BH250" s="139">
        <f t="shared" si="77"/>
        <v>0</v>
      </c>
      <c r="BI250" s="139">
        <f t="shared" si="78"/>
        <v>0</v>
      </c>
      <c r="BJ250" s="15" t="s">
        <v>79</v>
      </c>
      <c r="BK250" s="139">
        <f t="shared" si="79"/>
        <v>5290.73</v>
      </c>
      <c r="BL250" s="15" t="s">
        <v>161</v>
      </c>
      <c r="BM250" s="138" t="s">
        <v>1239</v>
      </c>
    </row>
    <row r="251" spans="2:65" s="1" customFormat="1" ht="16.5" customHeight="1">
      <c r="B251" s="125"/>
      <c r="C251" s="126" t="s">
        <v>627</v>
      </c>
      <c r="D251" s="126" t="s">
        <v>156</v>
      </c>
      <c r="E251" s="127" t="s">
        <v>1240</v>
      </c>
      <c r="F251" s="128" t="s">
        <v>879</v>
      </c>
      <c r="G251" s="129" t="s">
        <v>159</v>
      </c>
      <c r="H251" s="130">
        <v>220</v>
      </c>
      <c r="I251" s="131">
        <v>86.094525000000004</v>
      </c>
      <c r="J251" s="132">
        <f t="shared" si="70"/>
        <v>18940.8</v>
      </c>
      <c r="K251" s="128" t="s">
        <v>3</v>
      </c>
      <c r="L251" s="133"/>
      <c r="M251" s="134" t="s">
        <v>3</v>
      </c>
      <c r="N251" s="135" t="s">
        <v>42</v>
      </c>
      <c r="P251" s="136">
        <f t="shared" si="71"/>
        <v>0</v>
      </c>
      <c r="Q251" s="136">
        <v>0</v>
      </c>
      <c r="R251" s="136">
        <f t="shared" si="72"/>
        <v>0</v>
      </c>
      <c r="S251" s="136">
        <v>0</v>
      </c>
      <c r="T251" s="137">
        <f t="shared" si="73"/>
        <v>0</v>
      </c>
      <c r="AR251" s="138" t="s">
        <v>160</v>
      </c>
      <c r="AT251" s="138" t="s">
        <v>156</v>
      </c>
      <c r="AU251" s="138" t="s">
        <v>81</v>
      </c>
      <c r="AY251" s="15" t="s">
        <v>153</v>
      </c>
      <c r="BE251" s="139">
        <f t="shared" si="74"/>
        <v>18940.8</v>
      </c>
      <c r="BF251" s="139">
        <f t="shared" si="75"/>
        <v>0</v>
      </c>
      <c r="BG251" s="139">
        <f t="shared" si="76"/>
        <v>0</v>
      </c>
      <c r="BH251" s="139">
        <f t="shared" si="77"/>
        <v>0</v>
      </c>
      <c r="BI251" s="139">
        <f t="shared" si="78"/>
        <v>0</v>
      </c>
      <c r="BJ251" s="15" t="s">
        <v>79</v>
      </c>
      <c r="BK251" s="139">
        <f t="shared" si="79"/>
        <v>18940.8</v>
      </c>
      <c r="BL251" s="15" t="s">
        <v>161</v>
      </c>
      <c r="BM251" s="138" t="s">
        <v>1241</v>
      </c>
    </row>
    <row r="252" spans="2:65" s="1" customFormat="1" ht="16.5" customHeight="1">
      <c r="B252" s="125"/>
      <c r="C252" s="126" t="s">
        <v>842</v>
      </c>
      <c r="D252" s="126" t="s">
        <v>156</v>
      </c>
      <c r="E252" s="127" t="s">
        <v>1242</v>
      </c>
      <c r="F252" s="128" t="s">
        <v>883</v>
      </c>
      <c r="G252" s="129" t="s">
        <v>360</v>
      </c>
      <c r="H252" s="130">
        <v>50</v>
      </c>
      <c r="I252" s="131">
        <v>49.877107500000001</v>
      </c>
      <c r="J252" s="132">
        <f t="shared" si="70"/>
        <v>2493.86</v>
      </c>
      <c r="K252" s="128" t="s">
        <v>3</v>
      </c>
      <c r="L252" s="133"/>
      <c r="M252" s="134" t="s">
        <v>3</v>
      </c>
      <c r="N252" s="135" t="s">
        <v>42</v>
      </c>
      <c r="P252" s="136">
        <f t="shared" si="71"/>
        <v>0</v>
      </c>
      <c r="Q252" s="136">
        <v>0</v>
      </c>
      <c r="R252" s="136">
        <f t="shared" si="72"/>
        <v>0</v>
      </c>
      <c r="S252" s="136">
        <v>0</v>
      </c>
      <c r="T252" s="137">
        <f t="shared" si="73"/>
        <v>0</v>
      </c>
      <c r="AR252" s="138" t="s">
        <v>160</v>
      </c>
      <c r="AT252" s="138" t="s">
        <v>156</v>
      </c>
      <c r="AU252" s="138" t="s">
        <v>81</v>
      </c>
      <c r="AY252" s="15" t="s">
        <v>153</v>
      </c>
      <c r="BE252" s="139">
        <f t="shared" si="74"/>
        <v>2493.86</v>
      </c>
      <c r="BF252" s="139">
        <f t="shared" si="75"/>
        <v>0</v>
      </c>
      <c r="BG252" s="139">
        <f t="shared" si="76"/>
        <v>0</v>
      </c>
      <c r="BH252" s="139">
        <f t="shared" si="77"/>
        <v>0</v>
      </c>
      <c r="BI252" s="139">
        <f t="shared" si="78"/>
        <v>0</v>
      </c>
      <c r="BJ252" s="15" t="s">
        <v>79</v>
      </c>
      <c r="BK252" s="139">
        <f t="shared" si="79"/>
        <v>2493.86</v>
      </c>
      <c r="BL252" s="15" t="s">
        <v>161</v>
      </c>
      <c r="BM252" s="138" t="s">
        <v>1243</v>
      </c>
    </row>
    <row r="253" spans="2:65" s="1" customFormat="1" ht="16.5" customHeight="1">
      <c r="B253" s="125"/>
      <c r="C253" s="126" t="s">
        <v>631</v>
      </c>
      <c r="D253" s="126" t="s">
        <v>156</v>
      </c>
      <c r="E253" s="127" t="s">
        <v>1244</v>
      </c>
      <c r="F253" s="128" t="s">
        <v>887</v>
      </c>
      <c r="G253" s="129" t="s">
        <v>360</v>
      </c>
      <c r="H253" s="130">
        <v>50</v>
      </c>
      <c r="I253" s="131">
        <v>69.221921999999992</v>
      </c>
      <c r="J253" s="132">
        <f t="shared" si="70"/>
        <v>3461.1</v>
      </c>
      <c r="K253" s="128" t="s">
        <v>3</v>
      </c>
      <c r="L253" s="133"/>
      <c r="M253" s="134" t="s">
        <v>3</v>
      </c>
      <c r="N253" s="135" t="s">
        <v>42</v>
      </c>
      <c r="P253" s="136">
        <f t="shared" si="71"/>
        <v>0</v>
      </c>
      <c r="Q253" s="136">
        <v>0</v>
      </c>
      <c r="R253" s="136">
        <f t="shared" si="72"/>
        <v>0</v>
      </c>
      <c r="S253" s="136">
        <v>0</v>
      </c>
      <c r="T253" s="137">
        <f t="shared" si="73"/>
        <v>0</v>
      </c>
      <c r="AR253" s="138" t="s">
        <v>160</v>
      </c>
      <c r="AT253" s="138" t="s">
        <v>156</v>
      </c>
      <c r="AU253" s="138" t="s">
        <v>81</v>
      </c>
      <c r="AY253" s="15" t="s">
        <v>153</v>
      </c>
      <c r="BE253" s="139">
        <f t="shared" si="74"/>
        <v>3461.1</v>
      </c>
      <c r="BF253" s="139">
        <f t="shared" si="75"/>
        <v>0</v>
      </c>
      <c r="BG253" s="139">
        <f t="shared" si="76"/>
        <v>0</v>
      </c>
      <c r="BH253" s="139">
        <f t="shared" si="77"/>
        <v>0</v>
      </c>
      <c r="BI253" s="139">
        <f t="shared" si="78"/>
        <v>0</v>
      </c>
      <c r="BJ253" s="15" t="s">
        <v>79</v>
      </c>
      <c r="BK253" s="139">
        <f t="shared" si="79"/>
        <v>3461.1</v>
      </c>
      <c r="BL253" s="15" t="s">
        <v>161</v>
      </c>
      <c r="BM253" s="138" t="s">
        <v>1245</v>
      </c>
    </row>
    <row r="254" spans="2:65" s="1" customFormat="1" ht="16.5" customHeight="1">
      <c r="B254" s="125"/>
      <c r="C254" s="126" t="s">
        <v>849</v>
      </c>
      <c r="D254" s="126" t="s">
        <v>156</v>
      </c>
      <c r="E254" s="127" t="s">
        <v>1246</v>
      </c>
      <c r="F254" s="128" t="s">
        <v>891</v>
      </c>
      <c r="G254" s="129" t="s">
        <v>360</v>
      </c>
      <c r="H254" s="130">
        <v>50</v>
      </c>
      <c r="I254" s="131">
        <v>97.974607499999991</v>
      </c>
      <c r="J254" s="132">
        <f t="shared" si="70"/>
        <v>4898.7299999999996</v>
      </c>
      <c r="K254" s="128" t="s">
        <v>3</v>
      </c>
      <c r="L254" s="133"/>
      <c r="M254" s="134" t="s">
        <v>3</v>
      </c>
      <c r="N254" s="135" t="s">
        <v>42</v>
      </c>
      <c r="P254" s="136">
        <f t="shared" si="71"/>
        <v>0</v>
      </c>
      <c r="Q254" s="136">
        <v>0</v>
      </c>
      <c r="R254" s="136">
        <f t="shared" si="72"/>
        <v>0</v>
      </c>
      <c r="S254" s="136">
        <v>0</v>
      </c>
      <c r="T254" s="137">
        <f t="shared" si="73"/>
        <v>0</v>
      </c>
      <c r="AR254" s="138" t="s">
        <v>160</v>
      </c>
      <c r="AT254" s="138" t="s">
        <v>156</v>
      </c>
      <c r="AU254" s="138" t="s">
        <v>81</v>
      </c>
      <c r="AY254" s="15" t="s">
        <v>153</v>
      </c>
      <c r="BE254" s="139">
        <f t="shared" si="74"/>
        <v>4898.7299999999996</v>
      </c>
      <c r="BF254" s="139">
        <f t="shared" si="75"/>
        <v>0</v>
      </c>
      <c r="BG254" s="139">
        <f t="shared" si="76"/>
        <v>0</v>
      </c>
      <c r="BH254" s="139">
        <f t="shared" si="77"/>
        <v>0</v>
      </c>
      <c r="BI254" s="139">
        <f t="shared" si="78"/>
        <v>0</v>
      </c>
      <c r="BJ254" s="15" t="s">
        <v>79</v>
      </c>
      <c r="BK254" s="139">
        <f t="shared" si="79"/>
        <v>4898.7299999999996</v>
      </c>
      <c r="BL254" s="15" t="s">
        <v>161</v>
      </c>
      <c r="BM254" s="138" t="s">
        <v>1247</v>
      </c>
    </row>
    <row r="255" spans="2:65" s="1" customFormat="1" ht="16.5" customHeight="1">
      <c r="B255" s="125"/>
      <c r="C255" s="126" t="s">
        <v>634</v>
      </c>
      <c r="D255" s="126" t="s">
        <v>156</v>
      </c>
      <c r="E255" s="127" t="s">
        <v>1248</v>
      </c>
      <c r="F255" s="128" t="s">
        <v>895</v>
      </c>
      <c r="G255" s="129" t="s">
        <v>360</v>
      </c>
      <c r="H255" s="130">
        <v>30</v>
      </c>
      <c r="I255" s="131">
        <v>9.7349339999999991</v>
      </c>
      <c r="J255" s="132">
        <f t="shared" si="70"/>
        <v>292.05</v>
      </c>
      <c r="K255" s="128" t="s">
        <v>3</v>
      </c>
      <c r="L255" s="133"/>
      <c r="M255" s="134" t="s">
        <v>3</v>
      </c>
      <c r="N255" s="135" t="s">
        <v>42</v>
      </c>
      <c r="P255" s="136">
        <f t="shared" si="71"/>
        <v>0</v>
      </c>
      <c r="Q255" s="136">
        <v>0</v>
      </c>
      <c r="R255" s="136">
        <f t="shared" si="72"/>
        <v>0</v>
      </c>
      <c r="S255" s="136">
        <v>0</v>
      </c>
      <c r="T255" s="137">
        <f t="shared" si="73"/>
        <v>0</v>
      </c>
      <c r="AR255" s="138" t="s">
        <v>160</v>
      </c>
      <c r="AT255" s="138" t="s">
        <v>156</v>
      </c>
      <c r="AU255" s="138" t="s">
        <v>81</v>
      </c>
      <c r="AY255" s="15" t="s">
        <v>153</v>
      </c>
      <c r="BE255" s="139">
        <f t="shared" si="74"/>
        <v>292.05</v>
      </c>
      <c r="BF255" s="139">
        <f t="shared" si="75"/>
        <v>0</v>
      </c>
      <c r="BG255" s="139">
        <f t="shared" si="76"/>
        <v>0</v>
      </c>
      <c r="BH255" s="139">
        <f t="shared" si="77"/>
        <v>0</v>
      </c>
      <c r="BI255" s="139">
        <f t="shared" si="78"/>
        <v>0</v>
      </c>
      <c r="BJ255" s="15" t="s">
        <v>79</v>
      </c>
      <c r="BK255" s="139">
        <f t="shared" si="79"/>
        <v>292.05</v>
      </c>
      <c r="BL255" s="15" t="s">
        <v>161</v>
      </c>
      <c r="BM255" s="138" t="s">
        <v>1249</v>
      </c>
    </row>
    <row r="256" spans="2:65" s="1" customFormat="1" ht="16.5" customHeight="1">
      <c r="B256" s="125"/>
      <c r="C256" s="126" t="s">
        <v>856</v>
      </c>
      <c r="D256" s="126" t="s">
        <v>156</v>
      </c>
      <c r="E256" s="127" t="s">
        <v>1250</v>
      </c>
      <c r="F256" s="128" t="s">
        <v>898</v>
      </c>
      <c r="G256" s="129" t="s">
        <v>360</v>
      </c>
      <c r="H256" s="130">
        <v>30</v>
      </c>
      <c r="I256" s="131">
        <v>18.277049999999999</v>
      </c>
      <c r="J256" s="132">
        <f t="shared" si="70"/>
        <v>548.30999999999995</v>
      </c>
      <c r="K256" s="128" t="s">
        <v>3</v>
      </c>
      <c r="L256" s="133"/>
      <c r="M256" s="134" t="s">
        <v>3</v>
      </c>
      <c r="N256" s="135" t="s">
        <v>42</v>
      </c>
      <c r="P256" s="136">
        <f t="shared" si="71"/>
        <v>0</v>
      </c>
      <c r="Q256" s="136">
        <v>0</v>
      </c>
      <c r="R256" s="136">
        <f t="shared" si="72"/>
        <v>0</v>
      </c>
      <c r="S256" s="136">
        <v>0</v>
      </c>
      <c r="T256" s="137">
        <f t="shared" si="73"/>
        <v>0</v>
      </c>
      <c r="AR256" s="138" t="s">
        <v>160</v>
      </c>
      <c r="AT256" s="138" t="s">
        <v>156</v>
      </c>
      <c r="AU256" s="138" t="s">
        <v>81</v>
      </c>
      <c r="AY256" s="15" t="s">
        <v>153</v>
      </c>
      <c r="BE256" s="139">
        <f t="shared" si="74"/>
        <v>548.30999999999995</v>
      </c>
      <c r="BF256" s="139">
        <f t="shared" si="75"/>
        <v>0</v>
      </c>
      <c r="BG256" s="139">
        <f t="shared" si="76"/>
        <v>0</v>
      </c>
      <c r="BH256" s="139">
        <f t="shared" si="77"/>
        <v>0</v>
      </c>
      <c r="BI256" s="139">
        <f t="shared" si="78"/>
        <v>0</v>
      </c>
      <c r="BJ256" s="15" t="s">
        <v>79</v>
      </c>
      <c r="BK256" s="139">
        <f t="shared" si="79"/>
        <v>548.30999999999995</v>
      </c>
      <c r="BL256" s="15" t="s">
        <v>161</v>
      </c>
      <c r="BM256" s="138" t="s">
        <v>1251</v>
      </c>
    </row>
    <row r="257" spans="2:65" s="1" customFormat="1" ht="16.5" customHeight="1">
      <c r="B257" s="125"/>
      <c r="C257" s="126" t="s">
        <v>638</v>
      </c>
      <c r="D257" s="126" t="s">
        <v>156</v>
      </c>
      <c r="E257" s="127" t="s">
        <v>1252</v>
      </c>
      <c r="F257" s="128" t="s">
        <v>902</v>
      </c>
      <c r="G257" s="129" t="s">
        <v>360</v>
      </c>
      <c r="H257" s="130">
        <v>30</v>
      </c>
      <c r="I257" s="131">
        <v>27.607965</v>
      </c>
      <c r="J257" s="132">
        <f t="shared" si="70"/>
        <v>828.24</v>
      </c>
      <c r="K257" s="128" t="s">
        <v>3</v>
      </c>
      <c r="L257" s="133"/>
      <c r="M257" s="134" t="s">
        <v>3</v>
      </c>
      <c r="N257" s="135" t="s">
        <v>42</v>
      </c>
      <c r="P257" s="136">
        <f t="shared" si="71"/>
        <v>0</v>
      </c>
      <c r="Q257" s="136">
        <v>0</v>
      </c>
      <c r="R257" s="136">
        <f t="shared" si="72"/>
        <v>0</v>
      </c>
      <c r="S257" s="136">
        <v>0</v>
      </c>
      <c r="T257" s="137">
        <f t="shared" si="73"/>
        <v>0</v>
      </c>
      <c r="AR257" s="138" t="s">
        <v>160</v>
      </c>
      <c r="AT257" s="138" t="s">
        <v>156</v>
      </c>
      <c r="AU257" s="138" t="s">
        <v>81</v>
      </c>
      <c r="AY257" s="15" t="s">
        <v>153</v>
      </c>
      <c r="BE257" s="139">
        <f t="shared" si="74"/>
        <v>828.24</v>
      </c>
      <c r="BF257" s="139">
        <f t="shared" si="75"/>
        <v>0</v>
      </c>
      <c r="BG257" s="139">
        <f t="shared" si="76"/>
        <v>0</v>
      </c>
      <c r="BH257" s="139">
        <f t="shared" si="77"/>
        <v>0</v>
      </c>
      <c r="BI257" s="139">
        <f t="shared" si="78"/>
        <v>0</v>
      </c>
      <c r="BJ257" s="15" t="s">
        <v>79</v>
      </c>
      <c r="BK257" s="139">
        <f t="shared" si="79"/>
        <v>828.24</v>
      </c>
      <c r="BL257" s="15" t="s">
        <v>161</v>
      </c>
      <c r="BM257" s="138" t="s">
        <v>1253</v>
      </c>
    </row>
    <row r="258" spans="2:65" s="1" customFormat="1" ht="16.5" customHeight="1">
      <c r="B258" s="125"/>
      <c r="C258" s="126" t="s">
        <v>862</v>
      </c>
      <c r="D258" s="126" t="s">
        <v>156</v>
      </c>
      <c r="E258" s="127" t="s">
        <v>1254</v>
      </c>
      <c r="F258" s="128" t="s">
        <v>905</v>
      </c>
      <c r="G258" s="129" t="s">
        <v>159</v>
      </c>
      <c r="H258" s="130">
        <v>80</v>
      </c>
      <c r="I258" s="131">
        <v>19.104326999999998</v>
      </c>
      <c r="J258" s="132">
        <f t="shared" si="70"/>
        <v>1528.35</v>
      </c>
      <c r="K258" s="128" t="s">
        <v>3</v>
      </c>
      <c r="L258" s="133"/>
      <c r="M258" s="134" t="s">
        <v>3</v>
      </c>
      <c r="N258" s="135" t="s">
        <v>42</v>
      </c>
      <c r="P258" s="136">
        <f t="shared" si="71"/>
        <v>0</v>
      </c>
      <c r="Q258" s="136">
        <v>0</v>
      </c>
      <c r="R258" s="136">
        <f t="shared" si="72"/>
        <v>0</v>
      </c>
      <c r="S258" s="136">
        <v>0</v>
      </c>
      <c r="T258" s="137">
        <f t="shared" si="73"/>
        <v>0</v>
      </c>
      <c r="AR258" s="138" t="s">
        <v>160</v>
      </c>
      <c r="AT258" s="138" t="s">
        <v>156</v>
      </c>
      <c r="AU258" s="138" t="s">
        <v>81</v>
      </c>
      <c r="AY258" s="15" t="s">
        <v>153</v>
      </c>
      <c r="BE258" s="139">
        <f t="shared" si="74"/>
        <v>1528.35</v>
      </c>
      <c r="BF258" s="139">
        <f t="shared" si="75"/>
        <v>0</v>
      </c>
      <c r="BG258" s="139">
        <f t="shared" si="76"/>
        <v>0</v>
      </c>
      <c r="BH258" s="139">
        <f t="shared" si="77"/>
        <v>0</v>
      </c>
      <c r="BI258" s="139">
        <f t="shared" si="78"/>
        <v>0</v>
      </c>
      <c r="BJ258" s="15" t="s">
        <v>79</v>
      </c>
      <c r="BK258" s="139">
        <f t="shared" si="79"/>
        <v>1528.35</v>
      </c>
      <c r="BL258" s="15" t="s">
        <v>161</v>
      </c>
      <c r="BM258" s="138" t="s">
        <v>1255</v>
      </c>
    </row>
    <row r="259" spans="2:65" s="1" customFormat="1" ht="16.5" customHeight="1">
      <c r="B259" s="125"/>
      <c r="C259" s="126" t="s">
        <v>642</v>
      </c>
      <c r="D259" s="126" t="s">
        <v>156</v>
      </c>
      <c r="E259" s="127" t="s">
        <v>1256</v>
      </c>
      <c r="F259" s="128" t="s">
        <v>909</v>
      </c>
      <c r="G259" s="129" t="s">
        <v>159</v>
      </c>
      <c r="H259" s="130">
        <v>80</v>
      </c>
      <c r="I259" s="131">
        <v>22.095991499999997</v>
      </c>
      <c r="J259" s="132">
        <f t="shared" si="70"/>
        <v>1767.68</v>
      </c>
      <c r="K259" s="128" t="s">
        <v>3</v>
      </c>
      <c r="L259" s="133"/>
      <c r="M259" s="134" t="s">
        <v>3</v>
      </c>
      <c r="N259" s="135" t="s">
        <v>42</v>
      </c>
      <c r="P259" s="136">
        <f t="shared" si="71"/>
        <v>0</v>
      </c>
      <c r="Q259" s="136">
        <v>0</v>
      </c>
      <c r="R259" s="136">
        <f t="shared" si="72"/>
        <v>0</v>
      </c>
      <c r="S259" s="136">
        <v>0</v>
      </c>
      <c r="T259" s="137">
        <f t="shared" si="73"/>
        <v>0</v>
      </c>
      <c r="AR259" s="138" t="s">
        <v>160</v>
      </c>
      <c r="AT259" s="138" t="s">
        <v>156</v>
      </c>
      <c r="AU259" s="138" t="s">
        <v>81</v>
      </c>
      <c r="AY259" s="15" t="s">
        <v>153</v>
      </c>
      <c r="BE259" s="139">
        <f t="shared" si="74"/>
        <v>1767.68</v>
      </c>
      <c r="BF259" s="139">
        <f t="shared" si="75"/>
        <v>0</v>
      </c>
      <c r="BG259" s="139">
        <f t="shared" si="76"/>
        <v>0</v>
      </c>
      <c r="BH259" s="139">
        <f t="shared" si="77"/>
        <v>0</v>
      </c>
      <c r="BI259" s="139">
        <f t="shared" si="78"/>
        <v>0</v>
      </c>
      <c r="BJ259" s="15" t="s">
        <v>79</v>
      </c>
      <c r="BK259" s="139">
        <f t="shared" si="79"/>
        <v>1767.68</v>
      </c>
      <c r="BL259" s="15" t="s">
        <v>161</v>
      </c>
      <c r="BM259" s="138" t="s">
        <v>1257</v>
      </c>
    </row>
    <row r="260" spans="2:65" s="1" customFormat="1" ht="16.5" customHeight="1">
      <c r="B260" s="125"/>
      <c r="C260" s="126" t="s">
        <v>869</v>
      </c>
      <c r="D260" s="126" t="s">
        <v>156</v>
      </c>
      <c r="E260" s="127" t="s">
        <v>1258</v>
      </c>
      <c r="F260" s="128" t="s">
        <v>912</v>
      </c>
      <c r="G260" s="129" t="s">
        <v>159</v>
      </c>
      <c r="H260" s="130">
        <v>80</v>
      </c>
      <c r="I260" s="131">
        <v>40.363422</v>
      </c>
      <c r="J260" s="132">
        <f t="shared" si="70"/>
        <v>3229.07</v>
      </c>
      <c r="K260" s="128" t="s">
        <v>3</v>
      </c>
      <c r="L260" s="133"/>
      <c r="M260" s="134" t="s">
        <v>3</v>
      </c>
      <c r="N260" s="135" t="s">
        <v>42</v>
      </c>
      <c r="P260" s="136">
        <f t="shared" si="71"/>
        <v>0</v>
      </c>
      <c r="Q260" s="136">
        <v>0</v>
      </c>
      <c r="R260" s="136">
        <f t="shared" si="72"/>
        <v>0</v>
      </c>
      <c r="S260" s="136">
        <v>0</v>
      </c>
      <c r="T260" s="137">
        <f t="shared" si="73"/>
        <v>0</v>
      </c>
      <c r="AR260" s="138" t="s">
        <v>160</v>
      </c>
      <c r="AT260" s="138" t="s">
        <v>156</v>
      </c>
      <c r="AU260" s="138" t="s">
        <v>81</v>
      </c>
      <c r="AY260" s="15" t="s">
        <v>153</v>
      </c>
      <c r="BE260" s="139">
        <f t="shared" si="74"/>
        <v>3229.07</v>
      </c>
      <c r="BF260" s="139">
        <f t="shared" si="75"/>
        <v>0</v>
      </c>
      <c r="BG260" s="139">
        <f t="shared" si="76"/>
        <v>0</v>
      </c>
      <c r="BH260" s="139">
        <f t="shared" si="77"/>
        <v>0</v>
      </c>
      <c r="BI260" s="139">
        <f t="shared" si="78"/>
        <v>0</v>
      </c>
      <c r="BJ260" s="15" t="s">
        <v>79</v>
      </c>
      <c r="BK260" s="139">
        <f t="shared" si="79"/>
        <v>3229.07</v>
      </c>
      <c r="BL260" s="15" t="s">
        <v>161</v>
      </c>
      <c r="BM260" s="138" t="s">
        <v>1259</v>
      </c>
    </row>
    <row r="261" spans="2:65" s="1" customFormat="1" ht="16.5" customHeight="1">
      <c r="B261" s="125"/>
      <c r="C261" s="126" t="s">
        <v>873</v>
      </c>
      <c r="D261" s="126" t="s">
        <v>156</v>
      </c>
      <c r="E261" s="127" t="s">
        <v>1260</v>
      </c>
      <c r="F261" s="128" t="s">
        <v>916</v>
      </c>
      <c r="G261" s="129" t="s">
        <v>159</v>
      </c>
      <c r="H261" s="130">
        <v>80</v>
      </c>
      <c r="I261" s="131">
        <v>5.0021399999999998</v>
      </c>
      <c r="J261" s="132">
        <f t="shared" si="70"/>
        <v>400.17</v>
      </c>
      <c r="K261" s="128" t="s">
        <v>3</v>
      </c>
      <c r="L261" s="133"/>
      <c r="M261" s="134" t="s">
        <v>3</v>
      </c>
      <c r="N261" s="135" t="s">
        <v>42</v>
      </c>
      <c r="P261" s="136">
        <f t="shared" si="71"/>
        <v>0</v>
      </c>
      <c r="Q261" s="136">
        <v>0</v>
      </c>
      <c r="R261" s="136">
        <f t="shared" si="72"/>
        <v>0</v>
      </c>
      <c r="S261" s="136">
        <v>0</v>
      </c>
      <c r="T261" s="137">
        <f t="shared" si="73"/>
        <v>0</v>
      </c>
      <c r="AR261" s="138" t="s">
        <v>160</v>
      </c>
      <c r="AT261" s="138" t="s">
        <v>156</v>
      </c>
      <c r="AU261" s="138" t="s">
        <v>81</v>
      </c>
      <c r="AY261" s="15" t="s">
        <v>153</v>
      </c>
      <c r="BE261" s="139">
        <f t="shared" si="74"/>
        <v>400.17</v>
      </c>
      <c r="BF261" s="139">
        <f t="shared" si="75"/>
        <v>0</v>
      </c>
      <c r="BG261" s="139">
        <f t="shared" si="76"/>
        <v>0</v>
      </c>
      <c r="BH261" s="139">
        <f t="shared" si="77"/>
        <v>0</v>
      </c>
      <c r="BI261" s="139">
        <f t="shared" si="78"/>
        <v>0</v>
      </c>
      <c r="BJ261" s="15" t="s">
        <v>79</v>
      </c>
      <c r="BK261" s="139">
        <f t="shared" si="79"/>
        <v>400.17</v>
      </c>
      <c r="BL261" s="15" t="s">
        <v>161</v>
      </c>
      <c r="BM261" s="138" t="s">
        <v>1261</v>
      </c>
    </row>
    <row r="262" spans="2:65" s="1" customFormat="1" ht="16.5" customHeight="1">
      <c r="B262" s="125"/>
      <c r="C262" s="126" t="s">
        <v>877</v>
      </c>
      <c r="D262" s="126" t="s">
        <v>156</v>
      </c>
      <c r="E262" s="127" t="s">
        <v>1262</v>
      </c>
      <c r="F262" s="128" t="s">
        <v>919</v>
      </c>
      <c r="G262" s="129" t="s">
        <v>159</v>
      </c>
      <c r="H262" s="130">
        <v>80</v>
      </c>
      <c r="I262" s="131">
        <v>5.9640899999999997</v>
      </c>
      <c r="J262" s="132">
        <f t="shared" si="70"/>
        <v>477.13</v>
      </c>
      <c r="K262" s="128" t="s">
        <v>3</v>
      </c>
      <c r="L262" s="133"/>
      <c r="M262" s="134" t="s">
        <v>3</v>
      </c>
      <c r="N262" s="135" t="s">
        <v>42</v>
      </c>
      <c r="P262" s="136">
        <f t="shared" si="71"/>
        <v>0</v>
      </c>
      <c r="Q262" s="136">
        <v>0</v>
      </c>
      <c r="R262" s="136">
        <f t="shared" si="72"/>
        <v>0</v>
      </c>
      <c r="S262" s="136">
        <v>0</v>
      </c>
      <c r="T262" s="137">
        <f t="shared" si="73"/>
        <v>0</v>
      </c>
      <c r="AR262" s="138" t="s">
        <v>160</v>
      </c>
      <c r="AT262" s="138" t="s">
        <v>156</v>
      </c>
      <c r="AU262" s="138" t="s">
        <v>81</v>
      </c>
      <c r="AY262" s="15" t="s">
        <v>153</v>
      </c>
      <c r="BE262" s="139">
        <f t="shared" si="74"/>
        <v>477.13</v>
      </c>
      <c r="BF262" s="139">
        <f t="shared" si="75"/>
        <v>0</v>
      </c>
      <c r="BG262" s="139">
        <f t="shared" si="76"/>
        <v>0</v>
      </c>
      <c r="BH262" s="139">
        <f t="shared" si="77"/>
        <v>0</v>
      </c>
      <c r="BI262" s="139">
        <f t="shared" si="78"/>
        <v>0</v>
      </c>
      <c r="BJ262" s="15" t="s">
        <v>79</v>
      </c>
      <c r="BK262" s="139">
        <f t="shared" si="79"/>
        <v>477.13</v>
      </c>
      <c r="BL262" s="15" t="s">
        <v>161</v>
      </c>
      <c r="BM262" s="138" t="s">
        <v>1263</v>
      </c>
    </row>
    <row r="263" spans="2:65" s="1" customFormat="1" ht="16.5" customHeight="1">
      <c r="B263" s="125"/>
      <c r="C263" s="126" t="s">
        <v>881</v>
      </c>
      <c r="D263" s="126" t="s">
        <v>156</v>
      </c>
      <c r="E263" s="127" t="s">
        <v>1264</v>
      </c>
      <c r="F263" s="128" t="s">
        <v>923</v>
      </c>
      <c r="G263" s="129" t="s">
        <v>159</v>
      </c>
      <c r="H263" s="130">
        <v>80</v>
      </c>
      <c r="I263" s="131">
        <v>6.9260399999999995</v>
      </c>
      <c r="J263" s="132">
        <f t="shared" si="70"/>
        <v>554.08000000000004</v>
      </c>
      <c r="K263" s="128" t="s">
        <v>3</v>
      </c>
      <c r="L263" s="133"/>
      <c r="M263" s="134" t="s">
        <v>3</v>
      </c>
      <c r="N263" s="135" t="s">
        <v>42</v>
      </c>
      <c r="P263" s="136">
        <f t="shared" si="71"/>
        <v>0</v>
      </c>
      <c r="Q263" s="136">
        <v>0</v>
      </c>
      <c r="R263" s="136">
        <f t="shared" si="72"/>
        <v>0</v>
      </c>
      <c r="S263" s="136">
        <v>0</v>
      </c>
      <c r="T263" s="137">
        <f t="shared" si="73"/>
        <v>0</v>
      </c>
      <c r="AR263" s="138" t="s">
        <v>160</v>
      </c>
      <c r="AT263" s="138" t="s">
        <v>156</v>
      </c>
      <c r="AU263" s="138" t="s">
        <v>81</v>
      </c>
      <c r="AY263" s="15" t="s">
        <v>153</v>
      </c>
      <c r="BE263" s="139">
        <f t="shared" si="74"/>
        <v>554.08000000000004</v>
      </c>
      <c r="BF263" s="139">
        <f t="shared" si="75"/>
        <v>0</v>
      </c>
      <c r="BG263" s="139">
        <f t="shared" si="76"/>
        <v>0</v>
      </c>
      <c r="BH263" s="139">
        <f t="shared" si="77"/>
        <v>0</v>
      </c>
      <c r="BI263" s="139">
        <f t="shared" si="78"/>
        <v>0</v>
      </c>
      <c r="BJ263" s="15" t="s">
        <v>79</v>
      </c>
      <c r="BK263" s="139">
        <f t="shared" si="79"/>
        <v>554.08000000000004</v>
      </c>
      <c r="BL263" s="15" t="s">
        <v>161</v>
      </c>
      <c r="BM263" s="138" t="s">
        <v>1265</v>
      </c>
    </row>
    <row r="264" spans="2:65" s="1" customFormat="1" ht="16.5" customHeight="1">
      <c r="B264" s="125"/>
      <c r="C264" s="126" t="s">
        <v>885</v>
      </c>
      <c r="D264" s="126" t="s">
        <v>156</v>
      </c>
      <c r="E264" s="127" t="s">
        <v>1266</v>
      </c>
      <c r="F264" s="128" t="s">
        <v>332</v>
      </c>
      <c r="G264" s="129" t="s">
        <v>159</v>
      </c>
      <c r="H264" s="130">
        <v>11</v>
      </c>
      <c r="I264" s="131">
        <v>150.04496099999997</v>
      </c>
      <c r="J264" s="132">
        <f t="shared" si="70"/>
        <v>1650.49</v>
      </c>
      <c r="K264" s="128" t="s">
        <v>3</v>
      </c>
      <c r="L264" s="133"/>
      <c r="M264" s="134" t="s">
        <v>3</v>
      </c>
      <c r="N264" s="135" t="s">
        <v>42</v>
      </c>
      <c r="P264" s="136">
        <f t="shared" si="71"/>
        <v>0</v>
      </c>
      <c r="Q264" s="136">
        <v>0</v>
      </c>
      <c r="R264" s="136">
        <f t="shared" si="72"/>
        <v>0</v>
      </c>
      <c r="S264" s="136">
        <v>0</v>
      </c>
      <c r="T264" s="137">
        <f t="shared" si="73"/>
        <v>0</v>
      </c>
      <c r="AR264" s="138" t="s">
        <v>160</v>
      </c>
      <c r="AT264" s="138" t="s">
        <v>156</v>
      </c>
      <c r="AU264" s="138" t="s">
        <v>81</v>
      </c>
      <c r="AY264" s="15" t="s">
        <v>153</v>
      </c>
      <c r="BE264" s="139">
        <f t="shared" si="74"/>
        <v>1650.49</v>
      </c>
      <c r="BF264" s="139">
        <f t="shared" si="75"/>
        <v>0</v>
      </c>
      <c r="BG264" s="139">
        <f t="shared" si="76"/>
        <v>0</v>
      </c>
      <c r="BH264" s="139">
        <f t="shared" si="77"/>
        <v>0</v>
      </c>
      <c r="BI264" s="139">
        <f t="shared" si="78"/>
        <v>0</v>
      </c>
      <c r="BJ264" s="15" t="s">
        <v>79</v>
      </c>
      <c r="BK264" s="139">
        <f t="shared" si="79"/>
        <v>1650.49</v>
      </c>
      <c r="BL264" s="15" t="s">
        <v>161</v>
      </c>
      <c r="BM264" s="138" t="s">
        <v>1267</v>
      </c>
    </row>
    <row r="265" spans="2:65" s="1" customFormat="1" ht="16.5" customHeight="1">
      <c r="B265" s="125"/>
      <c r="C265" s="126" t="s">
        <v>889</v>
      </c>
      <c r="D265" s="126" t="s">
        <v>156</v>
      </c>
      <c r="E265" s="127" t="s">
        <v>1268</v>
      </c>
      <c r="F265" s="128" t="s">
        <v>322</v>
      </c>
      <c r="G265" s="129" t="s">
        <v>164</v>
      </c>
      <c r="H265" s="130">
        <v>1</v>
      </c>
      <c r="I265" s="131">
        <v>9090.4274999999998</v>
      </c>
      <c r="J265" s="132">
        <f t="shared" si="70"/>
        <v>9090.43</v>
      </c>
      <c r="K265" s="128" t="s">
        <v>3</v>
      </c>
      <c r="L265" s="133"/>
      <c r="M265" s="134" t="s">
        <v>3</v>
      </c>
      <c r="N265" s="135" t="s">
        <v>42</v>
      </c>
      <c r="P265" s="136">
        <f t="shared" si="71"/>
        <v>0</v>
      </c>
      <c r="Q265" s="136">
        <v>0</v>
      </c>
      <c r="R265" s="136">
        <f t="shared" si="72"/>
        <v>0</v>
      </c>
      <c r="S265" s="136">
        <v>0</v>
      </c>
      <c r="T265" s="137">
        <f t="shared" si="73"/>
        <v>0</v>
      </c>
      <c r="AR265" s="138" t="s">
        <v>160</v>
      </c>
      <c r="AT265" s="138" t="s">
        <v>156</v>
      </c>
      <c r="AU265" s="138" t="s">
        <v>81</v>
      </c>
      <c r="AY265" s="15" t="s">
        <v>153</v>
      </c>
      <c r="BE265" s="139">
        <f t="shared" si="74"/>
        <v>9090.43</v>
      </c>
      <c r="BF265" s="139">
        <f t="shared" si="75"/>
        <v>0</v>
      </c>
      <c r="BG265" s="139">
        <f t="shared" si="76"/>
        <v>0</v>
      </c>
      <c r="BH265" s="139">
        <f t="shared" si="77"/>
        <v>0</v>
      </c>
      <c r="BI265" s="139">
        <f t="shared" si="78"/>
        <v>0</v>
      </c>
      <c r="BJ265" s="15" t="s">
        <v>79</v>
      </c>
      <c r="BK265" s="139">
        <f t="shared" si="79"/>
        <v>9090.43</v>
      </c>
      <c r="BL265" s="15" t="s">
        <v>161</v>
      </c>
      <c r="BM265" s="138" t="s">
        <v>1269</v>
      </c>
    </row>
    <row r="266" spans="2:65" s="11" customFormat="1" ht="22.9" customHeight="1">
      <c r="B266" s="113"/>
      <c r="D266" s="114" t="s">
        <v>70</v>
      </c>
      <c r="E266" s="123" t="s">
        <v>341</v>
      </c>
      <c r="F266" s="123" t="s">
        <v>342</v>
      </c>
      <c r="I266" s="116"/>
      <c r="J266" s="124">
        <f>BK266</f>
        <v>459530.62</v>
      </c>
      <c r="L266" s="113"/>
      <c r="M266" s="118"/>
      <c r="P266" s="119">
        <f>SUM(P267:P284)</f>
        <v>0</v>
      </c>
      <c r="R266" s="119">
        <f>SUM(R267:R284)</f>
        <v>0</v>
      </c>
      <c r="T266" s="120">
        <f>SUM(T267:T284)</f>
        <v>0</v>
      </c>
      <c r="AR266" s="114" t="s">
        <v>79</v>
      </c>
      <c r="AT266" s="121" t="s">
        <v>70</v>
      </c>
      <c r="AU266" s="121" t="s">
        <v>79</v>
      </c>
      <c r="AY266" s="114" t="s">
        <v>153</v>
      </c>
      <c r="BK266" s="122">
        <f>SUM(BK267:BK284)</f>
        <v>459530.62</v>
      </c>
    </row>
    <row r="267" spans="2:65" s="1" customFormat="1" ht="16.5" customHeight="1">
      <c r="B267" s="125"/>
      <c r="C267" s="140" t="s">
        <v>893</v>
      </c>
      <c r="D267" s="140" t="s">
        <v>344</v>
      </c>
      <c r="E267" s="141" t="s">
        <v>1270</v>
      </c>
      <c r="F267" s="142" t="s">
        <v>1271</v>
      </c>
      <c r="G267" s="143" t="s">
        <v>347</v>
      </c>
      <c r="H267" s="144">
        <v>80</v>
      </c>
      <c r="I267" s="145">
        <v>460</v>
      </c>
      <c r="J267" s="146">
        <f t="shared" ref="J267:J284" si="80">ROUND(I267*H267,2)</f>
        <v>36800</v>
      </c>
      <c r="K267" s="142" t="s">
        <v>3</v>
      </c>
      <c r="L267" s="30"/>
      <c r="M267" s="147" t="s">
        <v>3</v>
      </c>
      <c r="N267" s="148" t="s">
        <v>42</v>
      </c>
      <c r="P267" s="136">
        <f t="shared" ref="P267:P284" si="81">O267*H267</f>
        <v>0</v>
      </c>
      <c r="Q267" s="136">
        <v>0</v>
      </c>
      <c r="R267" s="136">
        <f t="shared" ref="R267:R284" si="82">Q267*H267</f>
        <v>0</v>
      </c>
      <c r="S267" s="136">
        <v>0</v>
      </c>
      <c r="T267" s="137">
        <f t="shared" ref="T267:T284" si="83">S267*H267</f>
        <v>0</v>
      </c>
      <c r="AR267" s="138" t="s">
        <v>161</v>
      </c>
      <c r="AT267" s="138" t="s">
        <v>344</v>
      </c>
      <c r="AU267" s="138" t="s">
        <v>81</v>
      </c>
      <c r="AY267" s="15" t="s">
        <v>153</v>
      </c>
      <c r="BE267" s="139">
        <f t="shared" ref="BE267:BE284" si="84">IF(N267="základní",J267,0)</f>
        <v>36800</v>
      </c>
      <c r="BF267" s="139">
        <f t="shared" ref="BF267:BF284" si="85">IF(N267="snížená",J267,0)</f>
        <v>0</v>
      </c>
      <c r="BG267" s="139">
        <f t="shared" ref="BG267:BG284" si="86">IF(N267="zákl. přenesená",J267,0)</f>
        <v>0</v>
      </c>
      <c r="BH267" s="139">
        <f t="shared" ref="BH267:BH284" si="87">IF(N267="sníž. přenesená",J267,0)</f>
        <v>0</v>
      </c>
      <c r="BI267" s="139">
        <f t="shared" ref="BI267:BI284" si="88">IF(N267="nulová",J267,0)</f>
        <v>0</v>
      </c>
      <c r="BJ267" s="15" t="s">
        <v>79</v>
      </c>
      <c r="BK267" s="139">
        <f t="shared" ref="BK267:BK284" si="89">ROUND(I267*H267,2)</f>
        <v>36800</v>
      </c>
      <c r="BL267" s="15" t="s">
        <v>161</v>
      </c>
      <c r="BM267" s="138" t="s">
        <v>1272</v>
      </c>
    </row>
    <row r="268" spans="2:65" s="1" customFormat="1" ht="16.5" customHeight="1">
      <c r="B268" s="125"/>
      <c r="C268" s="140" t="s">
        <v>646</v>
      </c>
      <c r="D268" s="140" t="s">
        <v>344</v>
      </c>
      <c r="E268" s="141" t="s">
        <v>1273</v>
      </c>
      <c r="F268" s="142" t="s">
        <v>1274</v>
      </c>
      <c r="G268" s="143" t="s">
        <v>347</v>
      </c>
      <c r="H268" s="144">
        <v>5</v>
      </c>
      <c r="I268" s="145">
        <v>460</v>
      </c>
      <c r="J268" s="146">
        <f t="shared" si="80"/>
        <v>2300</v>
      </c>
      <c r="K268" s="142" t="s">
        <v>3</v>
      </c>
      <c r="L268" s="30"/>
      <c r="M268" s="147" t="s">
        <v>3</v>
      </c>
      <c r="N268" s="148" t="s">
        <v>42</v>
      </c>
      <c r="P268" s="136">
        <f t="shared" si="81"/>
        <v>0</v>
      </c>
      <c r="Q268" s="136">
        <v>0</v>
      </c>
      <c r="R268" s="136">
        <f t="shared" si="82"/>
        <v>0</v>
      </c>
      <c r="S268" s="136">
        <v>0</v>
      </c>
      <c r="T268" s="137">
        <f t="shared" si="83"/>
        <v>0</v>
      </c>
      <c r="AR268" s="138" t="s">
        <v>161</v>
      </c>
      <c r="AT268" s="138" t="s">
        <v>344</v>
      </c>
      <c r="AU268" s="138" t="s">
        <v>81</v>
      </c>
      <c r="AY268" s="15" t="s">
        <v>153</v>
      </c>
      <c r="BE268" s="139">
        <f t="shared" si="84"/>
        <v>2300</v>
      </c>
      <c r="BF268" s="139">
        <f t="shared" si="85"/>
        <v>0</v>
      </c>
      <c r="BG268" s="139">
        <f t="shared" si="86"/>
        <v>0</v>
      </c>
      <c r="BH268" s="139">
        <f t="shared" si="87"/>
        <v>0</v>
      </c>
      <c r="BI268" s="139">
        <f t="shared" si="88"/>
        <v>0</v>
      </c>
      <c r="BJ268" s="15" t="s">
        <v>79</v>
      </c>
      <c r="BK268" s="139">
        <f t="shared" si="89"/>
        <v>2300</v>
      </c>
      <c r="BL268" s="15" t="s">
        <v>161</v>
      </c>
      <c r="BM268" s="138" t="s">
        <v>1275</v>
      </c>
    </row>
    <row r="269" spans="2:65" s="1" customFormat="1" ht="16.5" customHeight="1">
      <c r="B269" s="125"/>
      <c r="C269" s="140" t="s">
        <v>900</v>
      </c>
      <c r="D269" s="140" t="s">
        <v>344</v>
      </c>
      <c r="E269" s="141" t="s">
        <v>1276</v>
      </c>
      <c r="F269" s="142" t="s">
        <v>1277</v>
      </c>
      <c r="G269" s="143" t="s">
        <v>347</v>
      </c>
      <c r="H269" s="144">
        <v>60</v>
      </c>
      <c r="I269" s="145">
        <v>460</v>
      </c>
      <c r="J269" s="146">
        <f t="shared" si="80"/>
        <v>27600</v>
      </c>
      <c r="K269" s="142" t="s">
        <v>3</v>
      </c>
      <c r="L269" s="30"/>
      <c r="M269" s="147" t="s">
        <v>3</v>
      </c>
      <c r="N269" s="148" t="s">
        <v>42</v>
      </c>
      <c r="P269" s="136">
        <f t="shared" si="81"/>
        <v>0</v>
      </c>
      <c r="Q269" s="136">
        <v>0</v>
      </c>
      <c r="R269" s="136">
        <f t="shared" si="82"/>
        <v>0</v>
      </c>
      <c r="S269" s="136">
        <v>0</v>
      </c>
      <c r="T269" s="137">
        <f t="shared" si="83"/>
        <v>0</v>
      </c>
      <c r="AR269" s="138" t="s">
        <v>161</v>
      </c>
      <c r="AT269" s="138" t="s">
        <v>344</v>
      </c>
      <c r="AU269" s="138" t="s">
        <v>81</v>
      </c>
      <c r="AY269" s="15" t="s">
        <v>153</v>
      </c>
      <c r="BE269" s="139">
        <f t="shared" si="84"/>
        <v>27600</v>
      </c>
      <c r="BF269" s="139">
        <f t="shared" si="85"/>
        <v>0</v>
      </c>
      <c r="BG269" s="139">
        <f t="shared" si="86"/>
        <v>0</v>
      </c>
      <c r="BH269" s="139">
        <f t="shared" si="87"/>
        <v>0</v>
      </c>
      <c r="BI269" s="139">
        <f t="shared" si="88"/>
        <v>0</v>
      </c>
      <c r="BJ269" s="15" t="s">
        <v>79</v>
      </c>
      <c r="BK269" s="139">
        <f t="shared" si="89"/>
        <v>27600</v>
      </c>
      <c r="BL269" s="15" t="s">
        <v>161</v>
      </c>
      <c r="BM269" s="138" t="s">
        <v>1278</v>
      </c>
    </row>
    <row r="270" spans="2:65" s="1" customFormat="1" ht="16.5" customHeight="1">
      <c r="B270" s="125"/>
      <c r="C270" s="140" t="s">
        <v>649</v>
      </c>
      <c r="D270" s="140" t="s">
        <v>344</v>
      </c>
      <c r="E270" s="141" t="s">
        <v>1279</v>
      </c>
      <c r="F270" s="142" t="s">
        <v>1280</v>
      </c>
      <c r="G270" s="143" t="s">
        <v>347</v>
      </c>
      <c r="H270" s="144">
        <v>5</v>
      </c>
      <c r="I270" s="145">
        <v>460</v>
      </c>
      <c r="J270" s="146">
        <f t="shared" si="80"/>
        <v>2300</v>
      </c>
      <c r="K270" s="142" t="s">
        <v>3</v>
      </c>
      <c r="L270" s="30"/>
      <c r="M270" s="147" t="s">
        <v>3</v>
      </c>
      <c r="N270" s="148" t="s">
        <v>42</v>
      </c>
      <c r="P270" s="136">
        <f t="shared" si="81"/>
        <v>0</v>
      </c>
      <c r="Q270" s="136">
        <v>0</v>
      </c>
      <c r="R270" s="136">
        <f t="shared" si="82"/>
        <v>0</v>
      </c>
      <c r="S270" s="136">
        <v>0</v>
      </c>
      <c r="T270" s="137">
        <f t="shared" si="83"/>
        <v>0</v>
      </c>
      <c r="AR270" s="138" t="s">
        <v>161</v>
      </c>
      <c r="AT270" s="138" t="s">
        <v>344</v>
      </c>
      <c r="AU270" s="138" t="s">
        <v>81</v>
      </c>
      <c r="AY270" s="15" t="s">
        <v>153</v>
      </c>
      <c r="BE270" s="139">
        <f t="shared" si="84"/>
        <v>2300</v>
      </c>
      <c r="BF270" s="139">
        <f t="shared" si="85"/>
        <v>0</v>
      </c>
      <c r="BG270" s="139">
        <f t="shared" si="86"/>
        <v>0</v>
      </c>
      <c r="BH270" s="139">
        <f t="shared" si="87"/>
        <v>0</v>
      </c>
      <c r="BI270" s="139">
        <f t="shared" si="88"/>
        <v>0</v>
      </c>
      <c r="BJ270" s="15" t="s">
        <v>79</v>
      </c>
      <c r="BK270" s="139">
        <f t="shared" si="89"/>
        <v>2300</v>
      </c>
      <c r="BL270" s="15" t="s">
        <v>161</v>
      </c>
      <c r="BM270" s="138" t="s">
        <v>1281</v>
      </c>
    </row>
    <row r="271" spans="2:65" s="1" customFormat="1" ht="16.5" customHeight="1">
      <c r="B271" s="125"/>
      <c r="C271" s="140" t="s">
        <v>907</v>
      </c>
      <c r="D271" s="140" t="s">
        <v>344</v>
      </c>
      <c r="E271" s="141" t="s">
        <v>1282</v>
      </c>
      <c r="F271" s="142" t="s">
        <v>1283</v>
      </c>
      <c r="G271" s="143" t="s">
        <v>347</v>
      </c>
      <c r="H271" s="144">
        <v>16</v>
      </c>
      <c r="I271" s="145">
        <v>460</v>
      </c>
      <c r="J271" s="146">
        <f t="shared" si="80"/>
        <v>7360</v>
      </c>
      <c r="K271" s="142" t="s">
        <v>3</v>
      </c>
      <c r="L271" s="30"/>
      <c r="M271" s="147" t="s">
        <v>3</v>
      </c>
      <c r="N271" s="148" t="s">
        <v>42</v>
      </c>
      <c r="P271" s="136">
        <f t="shared" si="81"/>
        <v>0</v>
      </c>
      <c r="Q271" s="136">
        <v>0</v>
      </c>
      <c r="R271" s="136">
        <f t="shared" si="82"/>
        <v>0</v>
      </c>
      <c r="S271" s="136">
        <v>0</v>
      </c>
      <c r="T271" s="137">
        <f t="shared" si="83"/>
        <v>0</v>
      </c>
      <c r="AR271" s="138" t="s">
        <v>161</v>
      </c>
      <c r="AT271" s="138" t="s">
        <v>344</v>
      </c>
      <c r="AU271" s="138" t="s">
        <v>81</v>
      </c>
      <c r="AY271" s="15" t="s">
        <v>153</v>
      </c>
      <c r="BE271" s="139">
        <f t="shared" si="84"/>
        <v>7360</v>
      </c>
      <c r="BF271" s="139">
        <f t="shared" si="85"/>
        <v>0</v>
      </c>
      <c r="BG271" s="139">
        <f t="shared" si="86"/>
        <v>0</v>
      </c>
      <c r="BH271" s="139">
        <f t="shared" si="87"/>
        <v>0</v>
      </c>
      <c r="BI271" s="139">
        <f t="shared" si="88"/>
        <v>0</v>
      </c>
      <c r="BJ271" s="15" t="s">
        <v>79</v>
      </c>
      <c r="BK271" s="139">
        <f t="shared" si="89"/>
        <v>7360</v>
      </c>
      <c r="BL271" s="15" t="s">
        <v>161</v>
      </c>
      <c r="BM271" s="138" t="s">
        <v>1284</v>
      </c>
    </row>
    <row r="272" spans="2:65" s="1" customFormat="1" ht="16.5" customHeight="1">
      <c r="B272" s="125"/>
      <c r="C272" s="140" t="s">
        <v>653</v>
      </c>
      <c r="D272" s="140" t="s">
        <v>344</v>
      </c>
      <c r="E272" s="141" t="s">
        <v>1285</v>
      </c>
      <c r="F272" s="142" t="s">
        <v>1286</v>
      </c>
      <c r="G272" s="143" t="s">
        <v>347</v>
      </c>
      <c r="H272" s="144">
        <v>13</v>
      </c>
      <c r="I272" s="145">
        <v>460</v>
      </c>
      <c r="J272" s="146">
        <f t="shared" si="80"/>
        <v>5980</v>
      </c>
      <c r="K272" s="142" t="s">
        <v>3</v>
      </c>
      <c r="L272" s="30"/>
      <c r="M272" s="147" t="s">
        <v>3</v>
      </c>
      <c r="N272" s="148" t="s">
        <v>42</v>
      </c>
      <c r="P272" s="136">
        <f t="shared" si="81"/>
        <v>0</v>
      </c>
      <c r="Q272" s="136">
        <v>0</v>
      </c>
      <c r="R272" s="136">
        <f t="shared" si="82"/>
        <v>0</v>
      </c>
      <c r="S272" s="136">
        <v>0</v>
      </c>
      <c r="T272" s="137">
        <f t="shared" si="83"/>
        <v>0</v>
      </c>
      <c r="AR272" s="138" t="s">
        <v>161</v>
      </c>
      <c r="AT272" s="138" t="s">
        <v>344</v>
      </c>
      <c r="AU272" s="138" t="s">
        <v>81</v>
      </c>
      <c r="AY272" s="15" t="s">
        <v>153</v>
      </c>
      <c r="BE272" s="139">
        <f t="shared" si="84"/>
        <v>5980</v>
      </c>
      <c r="BF272" s="139">
        <f t="shared" si="85"/>
        <v>0</v>
      </c>
      <c r="BG272" s="139">
        <f t="shared" si="86"/>
        <v>0</v>
      </c>
      <c r="BH272" s="139">
        <f t="shared" si="87"/>
        <v>0</v>
      </c>
      <c r="BI272" s="139">
        <f t="shared" si="88"/>
        <v>0</v>
      </c>
      <c r="BJ272" s="15" t="s">
        <v>79</v>
      </c>
      <c r="BK272" s="139">
        <f t="shared" si="89"/>
        <v>5980</v>
      </c>
      <c r="BL272" s="15" t="s">
        <v>161</v>
      </c>
      <c r="BM272" s="138" t="s">
        <v>1287</v>
      </c>
    </row>
    <row r="273" spans="2:65" s="1" customFormat="1" ht="16.5" customHeight="1">
      <c r="B273" s="125"/>
      <c r="C273" s="140" t="s">
        <v>914</v>
      </c>
      <c r="D273" s="140" t="s">
        <v>344</v>
      </c>
      <c r="E273" s="141" t="s">
        <v>1288</v>
      </c>
      <c r="F273" s="142" t="s">
        <v>952</v>
      </c>
      <c r="G273" s="143" t="s">
        <v>347</v>
      </c>
      <c r="H273" s="144">
        <v>46</v>
      </c>
      <c r="I273" s="145">
        <v>460</v>
      </c>
      <c r="J273" s="146">
        <f t="shared" si="80"/>
        <v>21160</v>
      </c>
      <c r="K273" s="142" t="s">
        <v>3</v>
      </c>
      <c r="L273" s="30"/>
      <c r="M273" s="147" t="s">
        <v>3</v>
      </c>
      <c r="N273" s="148" t="s">
        <v>42</v>
      </c>
      <c r="P273" s="136">
        <f t="shared" si="81"/>
        <v>0</v>
      </c>
      <c r="Q273" s="136">
        <v>0</v>
      </c>
      <c r="R273" s="136">
        <f t="shared" si="82"/>
        <v>0</v>
      </c>
      <c r="S273" s="136">
        <v>0</v>
      </c>
      <c r="T273" s="137">
        <f t="shared" si="83"/>
        <v>0</v>
      </c>
      <c r="AR273" s="138" t="s">
        <v>161</v>
      </c>
      <c r="AT273" s="138" t="s">
        <v>344</v>
      </c>
      <c r="AU273" s="138" t="s">
        <v>81</v>
      </c>
      <c r="AY273" s="15" t="s">
        <v>153</v>
      </c>
      <c r="BE273" s="139">
        <f t="shared" si="84"/>
        <v>21160</v>
      </c>
      <c r="BF273" s="139">
        <f t="shared" si="85"/>
        <v>0</v>
      </c>
      <c r="BG273" s="139">
        <f t="shared" si="86"/>
        <v>0</v>
      </c>
      <c r="BH273" s="139">
        <f t="shared" si="87"/>
        <v>0</v>
      </c>
      <c r="BI273" s="139">
        <f t="shared" si="88"/>
        <v>0</v>
      </c>
      <c r="BJ273" s="15" t="s">
        <v>79</v>
      </c>
      <c r="BK273" s="139">
        <f t="shared" si="89"/>
        <v>21160</v>
      </c>
      <c r="BL273" s="15" t="s">
        <v>161</v>
      </c>
      <c r="BM273" s="138" t="s">
        <v>1289</v>
      </c>
    </row>
    <row r="274" spans="2:65" s="1" customFormat="1" ht="16.5" customHeight="1">
      <c r="B274" s="125"/>
      <c r="C274" s="140" t="s">
        <v>656</v>
      </c>
      <c r="D274" s="140" t="s">
        <v>344</v>
      </c>
      <c r="E274" s="141" t="s">
        <v>1290</v>
      </c>
      <c r="F274" s="142" t="s">
        <v>956</v>
      </c>
      <c r="G274" s="143" t="s">
        <v>347</v>
      </c>
      <c r="H274" s="144">
        <v>70</v>
      </c>
      <c r="I274" s="145">
        <v>460</v>
      </c>
      <c r="J274" s="146">
        <f t="shared" si="80"/>
        <v>32200</v>
      </c>
      <c r="K274" s="142" t="s">
        <v>3</v>
      </c>
      <c r="L274" s="30"/>
      <c r="M274" s="147" t="s">
        <v>3</v>
      </c>
      <c r="N274" s="148" t="s">
        <v>42</v>
      </c>
      <c r="P274" s="136">
        <f t="shared" si="81"/>
        <v>0</v>
      </c>
      <c r="Q274" s="136">
        <v>0</v>
      </c>
      <c r="R274" s="136">
        <f t="shared" si="82"/>
        <v>0</v>
      </c>
      <c r="S274" s="136">
        <v>0</v>
      </c>
      <c r="T274" s="137">
        <f t="shared" si="83"/>
        <v>0</v>
      </c>
      <c r="AR274" s="138" t="s">
        <v>161</v>
      </c>
      <c r="AT274" s="138" t="s">
        <v>344</v>
      </c>
      <c r="AU274" s="138" t="s">
        <v>81</v>
      </c>
      <c r="AY274" s="15" t="s">
        <v>153</v>
      </c>
      <c r="BE274" s="139">
        <f t="shared" si="84"/>
        <v>32200</v>
      </c>
      <c r="BF274" s="139">
        <f t="shared" si="85"/>
        <v>0</v>
      </c>
      <c r="BG274" s="139">
        <f t="shared" si="86"/>
        <v>0</v>
      </c>
      <c r="BH274" s="139">
        <f t="shared" si="87"/>
        <v>0</v>
      </c>
      <c r="BI274" s="139">
        <f t="shared" si="88"/>
        <v>0</v>
      </c>
      <c r="BJ274" s="15" t="s">
        <v>79</v>
      </c>
      <c r="BK274" s="139">
        <f t="shared" si="89"/>
        <v>32200</v>
      </c>
      <c r="BL274" s="15" t="s">
        <v>161</v>
      </c>
      <c r="BM274" s="138" t="s">
        <v>1291</v>
      </c>
    </row>
    <row r="275" spans="2:65" s="1" customFormat="1" ht="16.5" customHeight="1">
      <c r="B275" s="125"/>
      <c r="C275" s="140" t="s">
        <v>921</v>
      </c>
      <c r="D275" s="140" t="s">
        <v>344</v>
      </c>
      <c r="E275" s="141" t="s">
        <v>1292</v>
      </c>
      <c r="F275" s="142" t="s">
        <v>372</v>
      </c>
      <c r="G275" s="143" t="s">
        <v>347</v>
      </c>
      <c r="H275" s="144">
        <v>70</v>
      </c>
      <c r="I275" s="145">
        <v>460</v>
      </c>
      <c r="J275" s="146">
        <f t="shared" si="80"/>
        <v>32200</v>
      </c>
      <c r="K275" s="142" t="s">
        <v>3</v>
      </c>
      <c r="L275" s="30"/>
      <c r="M275" s="147" t="s">
        <v>3</v>
      </c>
      <c r="N275" s="148" t="s">
        <v>42</v>
      </c>
      <c r="P275" s="136">
        <f t="shared" si="81"/>
        <v>0</v>
      </c>
      <c r="Q275" s="136">
        <v>0</v>
      </c>
      <c r="R275" s="136">
        <f t="shared" si="82"/>
        <v>0</v>
      </c>
      <c r="S275" s="136">
        <v>0</v>
      </c>
      <c r="T275" s="137">
        <f t="shared" si="83"/>
        <v>0</v>
      </c>
      <c r="AR275" s="138" t="s">
        <v>161</v>
      </c>
      <c r="AT275" s="138" t="s">
        <v>344</v>
      </c>
      <c r="AU275" s="138" t="s">
        <v>81</v>
      </c>
      <c r="AY275" s="15" t="s">
        <v>153</v>
      </c>
      <c r="BE275" s="139">
        <f t="shared" si="84"/>
        <v>32200</v>
      </c>
      <c r="BF275" s="139">
        <f t="shared" si="85"/>
        <v>0</v>
      </c>
      <c r="BG275" s="139">
        <f t="shared" si="86"/>
        <v>0</v>
      </c>
      <c r="BH275" s="139">
        <f t="shared" si="87"/>
        <v>0</v>
      </c>
      <c r="BI275" s="139">
        <f t="shared" si="88"/>
        <v>0</v>
      </c>
      <c r="BJ275" s="15" t="s">
        <v>79</v>
      </c>
      <c r="BK275" s="139">
        <f t="shared" si="89"/>
        <v>32200</v>
      </c>
      <c r="BL275" s="15" t="s">
        <v>161</v>
      </c>
      <c r="BM275" s="138" t="s">
        <v>1293</v>
      </c>
    </row>
    <row r="276" spans="2:65" s="1" customFormat="1" ht="16.5" customHeight="1">
      <c r="B276" s="125"/>
      <c r="C276" s="140" t="s">
        <v>660</v>
      </c>
      <c r="D276" s="140" t="s">
        <v>344</v>
      </c>
      <c r="E276" s="141" t="s">
        <v>1294</v>
      </c>
      <c r="F276" s="142" t="s">
        <v>1295</v>
      </c>
      <c r="G276" s="143" t="s">
        <v>347</v>
      </c>
      <c r="H276" s="144">
        <v>50</v>
      </c>
      <c r="I276" s="145">
        <v>1000</v>
      </c>
      <c r="J276" s="146">
        <f t="shared" si="80"/>
        <v>50000</v>
      </c>
      <c r="K276" s="142" t="s">
        <v>3</v>
      </c>
      <c r="L276" s="30"/>
      <c r="M276" s="147" t="s">
        <v>3</v>
      </c>
      <c r="N276" s="148" t="s">
        <v>42</v>
      </c>
      <c r="P276" s="136">
        <f t="shared" si="81"/>
        <v>0</v>
      </c>
      <c r="Q276" s="136">
        <v>0</v>
      </c>
      <c r="R276" s="136">
        <f t="shared" si="82"/>
        <v>0</v>
      </c>
      <c r="S276" s="136">
        <v>0</v>
      </c>
      <c r="T276" s="137">
        <f t="shared" si="83"/>
        <v>0</v>
      </c>
      <c r="AR276" s="138" t="s">
        <v>161</v>
      </c>
      <c r="AT276" s="138" t="s">
        <v>344</v>
      </c>
      <c r="AU276" s="138" t="s">
        <v>81</v>
      </c>
      <c r="AY276" s="15" t="s">
        <v>153</v>
      </c>
      <c r="BE276" s="139">
        <f t="shared" si="84"/>
        <v>50000</v>
      </c>
      <c r="BF276" s="139">
        <f t="shared" si="85"/>
        <v>0</v>
      </c>
      <c r="BG276" s="139">
        <f t="shared" si="86"/>
        <v>0</v>
      </c>
      <c r="BH276" s="139">
        <f t="shared" si="87"/>
        <v>0</v>
      </c>
      <c r="BI276" s="139">
        <f t="shared" si="88"/>
        <v>0</v>
      </c>
      <c r="BJ276" s="15" t="s">
        <v>79</v>
      </c>
      <c r="BK276" s="139">
        <f t="shared" si="89"/>
        <v>50000</v>
      </c>
      <c r="BL276" s="15" t="s">
        <v>161</v>
      </c>
      <c r="BM276" s="138" t="s">
        <v>1296</v>
      </c>
    </row>
    <row r="277" spans="2:65" s="1" customFormat="1" ht="16.5" customHeight="1">
      <c r="B277" s="125"/>
      <c r="C277" s="140" t="s">
        <v>927</v>
      </c>
      <c r="D277" s="140" t="s">
        <v>344</v>
      </c>
      <c r="E277" s="141" t="s">
        <v>1297</v>
      </c>
      <c r="F277" s="142" t="s">
        <v>1298</v>
      </c>
      <c r="G277" s="143" t="s">
        <v>347</v>
      </c>
      <c r="H277" s="144">
        <v>40</v>
      </c>
      <c r="I277" s="145">
        <v>1000</v>
      </c>
      <c r="J277" s="146">
        <f t="shared" si="80"/>
        <v>40000</v>
      </c>
      <c r="K277" s="142" t="s">
        <v>3</v>
      </c>
      <c r="L277" s="30"/>
      <c r="M277" s="147" t="s">
        <v>3</v>
      </c>
      <c r="N277" s="148" t="s">
        <v>42</v>
      </c>
      <c r="P277" s="136">
        <f t="shared" si="81"/>
        <v>0</v>
      </c>
      <c r="Q277" s="136">
        <v>0</v>
      </c>
      <c r="R277" s="136">
        <f t="shared" si="82"/>
        <v>0</v>
      </c>
      <c r="S277" s="136">
        <v>0</v>
      </c>
      <c r="T277" s="137">
        <f t="shared" si="83"/>
        <v>0</v>
      </c>
      <c r="AR277" s="138" t="s">
        <v>161</v>
      </c>
      <c r="AT277" s="138" t="s">
        <v>344</v>
      </c>
      <c r="AU277" s="138" t="s">
        <v>81</v>
      </c>
      <c r="AY277" s="15" t="s">
        <v>153</v>
      </c>
      <c r="BE277" s="139">
        <f t="shared" si="84"/>
        <v>40000</v>
      </c>
      <c r="BF277" s="139">
        <f t="shared" si="85"/>
        <v>0</v>
      </c>
      <c r="BG277" s="139">
        <f t="shared" si="86"/>
        <v>0</v>
      </c>
      <c r="BH277" s="139">
        <f t="shared" si="87"/>
        <v>0</v>
      </c>
      <c r="BI277" s="139">
        <f t="shared" si="88"/>
        <v>0</v>
      </c>
      <c r="BJ277" s="15" t="s">
        <v>79</v>
      </c>
      <c r="BK277" s="139">
        <f t="shared" si="89"/>
        <v>40000</v>
      </c>
      <c r="BL277" s="15" t="s">
        <v>161</v>
      </c>
      <c r="BM277" s="138" t="s">
        <v>1299</v>
      </c>
    </row>
    <row r="278" spans="2:65" s="1" customFormat="1" ht="16.5" customHeight="1">
      <c r="B278" s="125"/>
      <c r="C278" s="140" t="s">
        <v>663</v>
      </c>
      <c r="D278" s="140" t="s">
        <v>344</v>
      </c>
      <c r="E278" s="141" t="s">
        <v>1300</v>
      </c>
      <c r="F278" s="142" t="s">
        <v>380</v>
      </c>
      <c r="G278" s="143" t="s">
        <v>347</v>
      </c>
      <c r="H278" s="144">
        <v>40</v>
      </c>
      <c r="I278" s="145">
        <v>1000</v>
      </c>
      <c r="J278" s="146">
        <f t="shared" si="80"/>
        <v>40000</v>
      </c>
      <c r="K278" s="142" t="s">
        <v>3</v>
      </c>
      <c r="L278" s="30"/>
      <c r="M278" s="147" t="s">
        <v>3</v>
      </c>
      <c r="N278" s="148" t="s">
        <v>42</v>
      </c>
      <c r="P278" s="136">
        <f t="shared" si="81"/>
        <v>0</v>
      </c>
      <c r="Q278" s="136">
        <v>0</v>
      </c>
      <c r="R278" s="136">
        <f t="shared" si="82"/>
        <v>0</v>
      </c>
      <c r="S278" s="136">
        <v>0</v>
      </c>
      <c r="T278" s="137">
        <f t="shared" si="83"/>
        <v>0</v>
      </c>
      <c r="AR278" s="138" t="s">
        <v>161</v>
      </c>
      <c r="AT278" s="138" t="s">
        <v>344</v>
      </c>
      <c r="AU278" s="138" t="s">
        <v>81</v>
      </c>
      <c r="AY278" s="15" t="s">
        <v>153</v>
      </c>
      <c r="BE278" s="139">
        <f t="shared" si="84"/>
        <v>40000</v>
      </c>
      <c r="BF278" s="139">
        <f t="shared" si="85"/>
        <v>0</v>
      </c>
      <c r="BG278" s="139">
        <f t="shared" si="86"/>
        <v>0</v>
      </c>
      <c r="BH278" s="139">
        <f t="shared" si="87"/>
        <v>0</v>
      </c>
      <c r="BI278" s="139">
        <f t="shared" si="88"/>
        <v>0</v>
      </c>
      <c r="BJ278" s="15" t="s">
        <v>79</v>
      </c>
      <c r="BK278" s="139">
        <f t="shared" si="89"/>
        <v>40000</v>
      </c>
      <c r="BL278" s="15" t="s">
        <v>161</v>
      </c>
      <c r="BM278" s="138" t="s">
        <v>1301</v>
      </c>
    </row>
    <row r="279" spans="2:65" s="1" customFormat="1" ht="16.5" customHeight="1">
      <c r="B279" s="125"/>
      <c r="C279" s="140" t="s">
        <v>933</v>
      </c>
      <c r="D279" s="140" t="s">
        <v>344</v>
      </c>
      <c r="E279" s="141" t="s">
        <v>1302</v>
      </c>
      <c r="F279" s="142" t="s">
        <v>384</v>
      </c>
      <c r="G279" s="143" t="s">
        <v>347</v>
      </c>
      <c r="H279" s="144">
        <v>40</v>
      </c>
      <c r="I279" s="145">
        <v>675</v>
      </c>
      <c r="J279" s="146">
        <f t="shared" si="80"/>
        <v>27000</v>
      </c>
      <c r="K279" s="142" t="s">
        <v>3</v>
      </c>
      <c r="L279" s="30"/>
      <c r="M279" s="147" t="s">
        <v>3</v>
      </c>
      <c r="N279" s="148" t="s">
        <v>42</v>
      </c>
      <c r="P279" s="136">
        <f t="shared" si="81"/>
        <v>0</v>
      </c>
      <c r="Q279" s="136">
        <v>0</v>
      </c>
      <c r="R279" s="136">
        <f t="shared" si="82"/>
        <v>0</v>
      </c>
      <c r="S279" s="136">
        <v>0</v>
      </c>
      <c r="T279" s="137">
        <f t="shared" si="83"/>
        <v>0</v>
      </c>
      <c r="AR279" s="138" t="s">
        <v>161</v>
      </c>
      <c r="AT279" s="138" t="s">
        <v>344</v>
      </c>
      <c r="AU279" s="138" t="s">
        <v>81</v>
      </c>
      <c r="AY279" s="15" t="s">
        <v>153</v>
      </c>
      <c r="BE279" s="139">
        <f t="shared" si="84"/>
        <v>27000</v>
      </c>
      <c r="BF279" s="139">
        <f t="shared" si="85"/>
        <v>0</v>
      </c>
      <c r="BG279" s="139">
        <f t="shared" si="86"/>
        <v>0</v>
      </c>
      <c r="BH279" s="139">
        <f t="shared" si="87"/>
        <v>0</v>
      </c>
      <c r="BI279" s="139">
        <f t="shared" si="88"/>
        <v>0</v>
      </c>
      <c r="BJ279" s="15" t="s">
        <v>79</v>
      </c>
      <c r="BK279" s="139">
        <f t="shared" si="89"/>
        <v>27000</v>
      </c>
      <c r="BL279" s="15" t="s">
        <v>161</v>
      </c>
      <c r="BM279" s="138" t="s">
        <v>1303</v>
      </c>
    </row>
    <row r="280" spans="2:65" s="1" customFormat="1" ht="16.5" customHeight="1">
      <c r="B280" s="125"/>
      <c r="C280" s="140" t="s">
        <v>667</v>
      </c>
      <c r="D280" s="140" t="s">
        <v>344</v>
      </c>
      <c r="E280" s="141" t="s">
        <v>1304</v>
      </c>
      <c r="F280" s="142" t="s">
        <v>388</v>
      </c>
      <c r="G280" s="143" t="s">
        <v>164</v>
      </c>
      <c r="H280" s="144">
        <v>1</v>
      </c>
      <c r="I280" s="145">
        <v>15500</v>
      </c>
      <c r="J280" s="146">
        <f t="shared" si="80"/>
        <v>15500</v>
      </c>
      <c r="K280" s="142" t="s">
        <v>3</v>
      </c>
      <c r="L280" s="30"/>
      <c r="M280" s="147" t="s">
        <v>3</v>
      </c>
      <c r="N280" s="148" t="s">
        <v>42</v>
      </c>
      <c r="P280" s="136">
        <f t="shared" si="81"/>
        <v>0</v>
      </c>
      <c r="Q280" s="136">
        <v>0</v>
      </c>
      <c r="R280" s="136">
        <f t="shared" si="82"/>
        <v>0</v>
      </c>
      <c r="S280" s="136">
        <v>0</v>
      </c>
      <c r="T280" s="137">
        <f t="shared" si="83"/>
        <v>0</v>
      </c>
      <c r="AR280" s="138" t="s">
        <v>161</v>
      </c>
      <c r="AT280" s="138" t="s">
        <v>344</v>
      </c>
      <c r="AU280" s="138" t="s">
        <v>81</v>
      </c>
      <c r="AY280" s="15" t="s">
        <v>153</v>
      </c>
      <c r="BE280" s="139">
        <f t="shared" si="84"/>
        <v>15500</v>
      </c>
      <c r="BF280" s="139">
        <f t="shared" si="85"/>
        <v>0</v>
      </c>
      <c r="BG280" s="139">
        <f t="shared" si="86"/>
        <v>0</v>
      </c>
      <c r="BH280" s="139">
        <f t="shared" si="87"/>
        <v>0</v>
      </c>
      <c r="BI280" s="139">
        <f t="shared" si="88"/>
        <v>0</v>
      </c>
      <c r="BJ280" s="15" t="s">
        <v>79</v>
      </c>
      <c r="BK280" s="139">
        <f t="shared" si="89"/>
        <v>15500</v>
      </c>
      <c r="BL280" s="15" t="s">
        <v>161</v>
      </c>
      <c r="BM280" s="138" t="s">
        <v>1305</v>
      </c>
    </row>
    <row r="281" spans="2:65" s="1" customFormat="1" ht="16.5" customHeight="1">
      <c r="B281" s="125"/>
      <c r="C281" s="140" t="s">
        <v>940</v>
      </c>
      <c r="D281" s="140" t="s">
        <v>344</v>
      </c>
      <c r="E281" s="141" t="s">
        <v>1306</v>
      </c>
      <c r="F281" s="142" t="s">
        <v>976</v>
      </c>
      <c r="G281" s="143" t="s">
        <v>164</v>
      </c>
      <c r="H281" s="144">
        <v>1</v>
      </c>
      <c r="I281" s="145">
        <v>23808.262500000001</v>
      </c>
      <c r="J281" s="146">
        <f t="shared" si="80"/>
        <v>23808.26</v>
      </c>
      <c r="K281" s="142" t="s">
        <v>3</v>
      </c>
      <c r="L281" s="30"/>
      <c r="M281" s="147" t="s">
        <v>3</v>
      </c>
      <c r="N281" s="148" t="s">
        <v>42</v>
      </c>
      <c r="P281" s="136">
        <f t="shared" si="81"/>
        <v>0</v>
      </c>
      <c r="Q281" s="136">
        <v>0</v>
      </c>
      <c r="R281" s="136">
        <f t="shared" si="82"/>
        <v>0</v>
      </c>
      <c r="S281" s="136">
        <v>0</v>
      </c>
      <c r="T281" s="137">
        <f t="shared" si="83"/>
        <v>0</v>
      </c>
      <c r="AR281" s="138" t="s">
        <v>161</v>
      </c>
      <c r="AT281" s="138" t="s">
        <v>344</v>
      </c>
      <c r="AU281" s="138" t="s">
        <v>81</v>
      </c>
      <c r="AY281" s="15" t="s">
        <v>153</v>
      </c>
      <c r="BE281" s="139">
        <f t="shared" si="84"/>
        <v>23808.26</v>
      </c>
      <c r="BF281" s="139">
        <f t="shared" si="85"/>
        <v>0</v>
      </c>
      <c r="BG281" s="139">
        <f t="shared" si="86"/>
        <v>0</v>
      </c>
      <c r="BH281" s="139">
        <f t="shared" si="87"/>
        <v>0</v>
      </c>
      <c r="BI281" s="139">
        <f t="shared" si="88"/>
        <v>0</v>
      </c>
      <c r="BJ281" s="15" t="s">
        <v>79</v>
      </c>
      <c r="BK281" s="139">
        <f t="shared" si="89"/>
        <v>23808.26</v>
      </c>
      <c r="BL281" s="15" t="s">
        <v>161</v>
      </c>
      <c r="BM281" s="138" t="s">
        <v>1307</v>
      </c>
    </row>
    <row r="282" spans="2:65" s="1" customFormat="1" ht="16.5" customHeight="1">
      <c r="B282" s="125"/>
      <c r="C282" s="140" t="s">
        <v>670</v>
      </c>
      <c r="D282" s="140" t="s">
        <v>344</v>
      </c>
      <c r="E282" s="141" t="s">
        <v>1308</v>
      </c>
      <c r="F282" s="142" t="s">
        <v>980</v>
      </c>
      <c r="G282" s="143" t="s">
        <v>164</v>
      </c>
      <c r="H282" s="144">
        <v>1</v>
      </c>
      <c r="I282" s="145">
        <v>60362.362499999996</v>
      </c>
      <c r="J282" s="146">
        <f t="shared" si="80"/>
        <v>60362.36</v>
      </c>
      <c r="K282" s="142" t="s">
        <v>3</v>
      </c>
      <c r="L282" s="30"/>
      <c r="M282" s="147" t="s">
        <v>3</v>
      </c>
      <c r="N282" s="148" t="s">
        <v>42</v>
      </c>
      <c r="P282" s="136">
        <f t="shared" si="81"/>
        <v>0</v>
      </c>
      <c r="Q282" s="136">
        <v>0</v>
      </c>
      <c r="R282" s="136">
        <f t="shared" si="82"/>
        <v>0</v>
      </c>
      <c r="S282" s="136">
        <v>0</v>
      </c>
      <c r="T282" s="137">
        <f t="shared" si="83"/>
        <v>0</v>
      </c>
      <c r="AR282" s="138" t="s">
        <v>161</v>
      </c>
      <c r="AT282" s="138" t="s">
        <v>344</v>
      </c>
      <c r="AU282" s="138" t="s">
        <v>81</v>
      </c>
      <c r="AY282" s="15" t="s">
        <v>153</v>
      </c>
      <c r="BE282" s="139">
        <f t="shared" si="84"/>
        <v>60362.36</v>
      </c>
      <c r="BF282" s="139">
        <f t="shared" si="85"/>
        <v>0</v>
      </c>
      <c r="BG282" s="139">
        <f t="shared" si="86"/>
        <v>0</v>
      </c>
      <c r="BH282" s="139">
        <f t="shared" si="87"/>
        <v>0</v>
      </c>
      <c r="BI282" s="139">
        <f t="shared" si="88"/>
        <v>0</v>
      </c>
      <c r="BJ282" s="15" t="s">
        <v>79</v>
      </c>
      <c r="BK282" s="139">
        <f t="shared" si="89"/>
        <v>60362.36</v>
      </c>
      <c r="BL282" s="15" t="s">
        <v>161</v>
      </c>
      <c r="BM282" s="138" t="s">
        <v>1309</v>
      </c>
    </row>
    <row r="283" spans="2:65" s="1" customFormat="1" ht="16.5" customHeight="1">
      <c r="B283" s="125"/>
      <c r="C283" s="140" t="s">
        <v>947</v>
      </c>
      <c r="D283" s="140" t="s">
        <v>344</v>
      </c>
      <c r="E283" s="141" t="s">
        <v>1310</v>
      </c>
      <c r="F283" s="142" t="s">
        <v>391</v>
      </c>
      <c r="G283" s="143" t="s">
        <v>347</v>
      </c>
      <c r="H283" s="144">
        <v>40</v>
      </c>
      <c r="I283" s="145">
        <v>460</v>
      </c>
      <c r="J283" s="146">
        <f t="shared" si="80"/>
        <v>18400</v>
      </c>
      <c r="K283" s="142" t="s">
        <v>3</v>
      </c>
      <c r="L283" s="30"/>
      <c r="M283" s="147" t="s">
        <v>3</v>
      </c>
      <c r="N283" s="148" t="s">
        <v>42</v>
      </c>
      <c r="P283" s="136">
        <f t="shared" si="81"/>
        <v>0</v>
      </c>
      <c r="Q283" s="136">
        <v>0</v>
      </c>
      <c r="R283" s="136">
        <f t="shared" si="82"/>
        <v>0</v>
      </c>
      <c r="S283" s="136">
        <v>0</v>
      </c>
      <c r="T283" s="137">
        <f t="shared" si="83"/>
        <v>0</v>
      </c>
      <c r="AR283" s="138" t="s">
        <v>161</v>
      </c>
      <c r="AT283" s="138" t="s">
        <v>344</v>
      </c>
      <c r="AU283" s="138" t="s">
        <v>81</v>
      </c>
      <c r="AY283" s="15" t="s">
        <v>153</v>
      </c>
      <c r="BE283" s="139">
        <f t="shared" si="84"/>
        <v>18400</v>
      </c>
      <c r="BF283" s="139">
        <f t="shared" si="85"/>
        <v>0</v>
      </c>
      <c r="BG283" s="139">
        <f t="shared" si="86"/>
        <v>0</v>
      </c>
      <c r="BH283" s="139">
        <f t="shared" si="87"/>
        <v>0</v>
      </c>
      <c r="BI283" s="139">
        <f t="shared" si="88"/>
        <v>0</v>
      </c>
      <c r="BJ283" s="15" t="s">
        <v>79</v>
      </c>
      <c r="BK283" s="139">
        <f t="shared" si="89"/>
        <v>18400</v>
      </c>
      <c r="BL283" s="15" t="s">
        <v>161</v>
      </c>
      <c r="BM283" s="138" t="s">
        <v>1311</v>
      </c>
    </row>
    <row r="284" spans="2:65" s="1" customFormat="1" ht="16.5" customHeight="1">
      <c r="B284" s="125"/>
      <c r="C284" s="140" t="s">
        <v>674</v>
      </c>
      <c r="D284" s="140" t="s">
        <v>344</v>
      </c>
      <c r="E284" s="141" t="s">
        <v>1312</v>
      </c>
      <c r="F284" s="142" t="s">
        <v>395</v>
      </c>
      <c r="G284" s="143" t="s">
        <v>347</v>
      </c>
      <c r="H284" s="144">
        <v>36</v>
      </c>
      <c r="I284" s="145">
        <v>460</v>
      </c>
      <c r="J284" s="146">
        <f t="shared" si="80"/>
        <v>16560</v>
      </c>
      <c r="K284" s="142" t="s">
        <v>3</v>
      </c>
      <c r="L284" s="30"/>
      <c r="M284" s="149" t="s">
        <v>3</v>
      </c>
      <c r="N284" s="150" t="s">
        <v>42</v>
      </c>
      <c r="O284" s="151"/>
      <c r="P284" s="152">
        <f t="shared" si="81"/>
        <v>0</v>
      </c>
      <c r="Q284" s="152">
        <v>0</v>
      </c>
      <c r="R284" s="152">
        <f t="shared" si="82"/>
        <v>0</v>
      </c>
      <c r="S284" s="152">
        <v>0</v>
      </c>
      <c r="T284" s="153">
        <f t="shared" si="83"/>
        <v>0</v>
      </c>
      <c r="AR284" s="138" t="s">
        <v>161</v>
      </c>
      <c r="AT284" s="138" t="s">
        <v>344</v>
      </c>
      <c r="AU284" s="138" t="s">
        <v>81</v>
      </c>
      <c r="AY284" s="15" t="s">
        <v>153</v>
      </c>
      <c r="BE284" s="139">
        <f t="shared" si="84"/>
        <v>16560</v>
      </c>
      <c r="BF284" s="139">
        <f t="shared" si="85"/>
        <v>0</v>
      </c>
      <c r="BG284" s="139">
        <f t="shared" si="86"/>
        <v>0</v>
      </c>
      <c r="BH284" s="139">
        <f t="shared" si="87"/>
        <v>0</v>
      </c>
      <c r="BI284" s="139">
        <f t="shared" si="88"/>
        <v>0</v>
      </c>
      <c r="BJ284" s="15" t="s">
        <v>79</v>
      </c>
      <c r="BK284" s="139">
        <f t="shared" si="89"/>
        <v>16560</v>
      </c>
      <c r="BL284" s="15" t="s">
        <v>161</v>
      </c>
      <c r="BM284" s="138" t="s">
        <v>1313</v>
      </c>
    </row>
    <row r="285" spans="2:65" s="1" customFormat="1" ht="6.95" customHeight="1">
      <c r="B285" s="39"/>
      <c r="C285" s="40"/>
      <c r="D285" s="40"/>
      <c r="E285" s="40"/>
      <c r="F285" s="40"/>
      <c r="G285" s="40"/>
      <c r="H285" s="40"/>
      <c r="I285" s="40"/>
      <c r="J285" s="40"/>
      <c r="K285" s="40"/>
      <c r="L285" s="30"/>
    </row>
  </sheetData>
  <autoFilter ref="C94:K284" xr:uid="{00000000-0009-0000-0000-000003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6"/>
  <sheetViews>
    <sheetView showGridLines="0" topLeftCell="A206" zoomScale="90" zoomScaleNormal="90" workbookViewId="0">
      <selection activeCell="I217" sqref="I2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90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1314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ROUND(J98, 2)</f>
        <v>4217512.04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ROUND((SUM(BE98:BE285)),  2)</f>
        <v>4217512.04</v>
      </c>
      <c r="I33" s="87">
        <v>0.21</v>
      </c>
      <c r="J33" s="86">
        <f>ROUND(((SUM(BE98:BE285))*I33),  2)</f>
        <v>885677.53</v>
      </c>
      <c r="L33" s="30"/>
    </row>
    <row r="34" spans="2:12" s="1" customFormat="1" ht="14.45" customHeight="1">
      <c r="B34" s="30"/>
      <c r="E34" s="25" t="s">
        <v>43</v>
      </c>
      <c r="F34" s="86">
        <f>ROUND((SUM(BF98:BF285)),  2)</f>
        <v>0</v>
      </c>
      <c r="I34" s="87">
        <v>0.12</v>
      </c>
      <c r="J34" s="86">
        <f>ROUND(((SUM(BF98:BF285))*I34),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ROUND((SUM(BG98:BG285)),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ROUND((SUM(BH98:BH285)),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ROUND((SUM(BI98:BI285)),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5103189.57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34RM4 - Monoblok-2.část - chemie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J98</f>
        <v>4217512.040000001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J99</f>
        <v>4217512.040000001</v>
      </c>
      <c r="L60" s="97"/>
    </row>
    <row r="61" spans="2:47" s="9" customFormat="1" ht="19.899999999999999" customHeight="1">
      <c r="B61" s="101"/>
      <c r="D61" s="102" t="s">
        <v>1315</v>
      </c>
      <c r="E61" s="103"/>
      <c r="F61" s="103"/>
      <c r="G61" s="103"/>
      <c r="H61" s="103"/>
      <c r="I61" s="103"/>
      <c r="J61" s="104">
        <f>J100</f>
        <v>26057.100000000002</v>
      </c>
      <c r="L61" s="101"/>
    </row>
    <row r="62" spans="2:47" s="9" customFormat="1" ht="19.899999999999999" customHeight="1">
      <c r="B62" s="101"/>
      <c r="D62" s="102" t="s">
        <v>1316</v>
      </c>
      <c r="E62" s="103"/>
      <c r="F62" s="103"/>
      <c r="G62" s="103"/>
      <c r="H62" s="103"/>
      <c r="I62" s="103"/>
      <c r="J62" s="104">
        <f>J108</f>
        <v>597595.24000000034</v>
      </c>
      <c r="L62" s="101"/>
    </row>
    <row r="63" spans="2:47" s="9" customFormat="1" ht="19.899999999999999" customHeight="1">
      <c r="B63" s="101"/>
      <c r="D63" s="102" t="s">
        <v>405</v>
      </c>
      <c r="E63" s="103"/>
      <c r="F63" s="103"/>
      <c r="G63" s="103"/>
      <c r="H63" s="103"/>
      <c r="I63" s="103"/>
      <c r="J63" s="104">
        <f>J201</f>
        <v>19656.490000000002</v>
      </c>
      <c r="L63" s="101"/>
    </row>
    <row r="64" spans="2:47" s="9" customFormat="1" ht="19.899999999999999" customHeight="1">
      <c r="B64" s="101"/>
      <c r="D64" s="102" t="s">
        <v>994</v>
      </c>
      <c r="E64" s="103"/>
      <c r="F64" s="103"/>
      <c r="G64" s="103"/>
      <c r="H64" s="103"/>
      <c r="I64" s="103"/>
      <c r="J64" s="104">
        <f>J203</f>
        <v>2879602.8300000005</v>
      </c>
      <c r="L64" s="101"/>
    </row>
    <row r="65" spans="2:12" s="9" customFormat="1" ht="14.85" customHeight="1">
      <c r="B65" s="101"/>
      <c r="D65" s="102" t="s">
        <v>1317</v>
      </c>
      <c r="E65" s="103"/>
      <c r="F65" s="103"/>
      <c r="G65" s="103"/>
      <c r="H65" s="103"/>
      <c r="I65" s="103"/>
      <c r="J65" s="104">
        <f>J204</f>
        <v>312955.65000000002</v>
      </c>
      <c r="L65" s="101"/>
    </row>
    <row r="66" spans="2:12" s="9" customFormat="1" ht="14.85" customHeight="1">
      <c r="B66" s="101"/>
      <c r="D66" s="102" t="s">
        <v>1318</v>
      </c>
      <c r="E66" s="103"/>
      <c r="F66" s="103"/>
      <c r="G66" s="103"/>
      <c r="H66" s="103"/>
      <c r="I66" s="103"/>
      <c r="J66" s="104">
        <f>J207</f>
        <v>169084.41</v>
      </c>
      <c r="L66" s="101"/>
    </row>
    <row r="67" spans="2:12" s="9" customFormat="1" ht="14.85" customHeight="1">
      <c r="B67" s="101"/>
      <c r="D67" s="102" t="s">
        <v>1319</v>
      </c>
      <c r="E67" s="103"/>
      <c r="F67" s="103"/>
      <c r="G67" s="103"/>
      <c r="H67" s="103"/>
      <c r="I67" s="103"/>
      <c r="J67" s="104">
        <f>J209</f>
        <v>203516.44</v>
      </c>
      <c r="L67" s="101"/>
    </row>
    <row r="68" spans="2:12" s="9" customFormat="1" ht="14.85" customHeight="1">
      <c r="B68" s="101"/>
      <c r="D68" s="102" t="s">
        <v>1320</v>
      </c>
      <c r="E68" s="103"/>
      <c r="F68" s="103"/>
      <c r="G68" s="103"/>
      <c r="H68" s="103"/>
      <c r="I68" s="103"/>
      <c r="J68" s="104">
        <f>J211</f>
        <v>1156547.6299999999</v>
      </c>
      <c r="L68" s="101"/>
    </row>
    <row r="69" spans="2:12" s="9" customFormat="1" ht="14.85" customHeight="1">
      <c r="B69" s="101"/>
      <c r="D69" s="102" t="s">
        <v>1321</v>
      </c>
      <c r="E69" s="103"/>
      <c r="F69" s="103"/>
      <c r="G69" s="103"/>
      <c r="H69" s="103"/>
      <c r="I69" s="103"/>
      <c r="J69" s="104">
        <f>J213</f>
        <v>724713.43</v>
      </c>
      <c r="L69" s="101"/>
    </row>
    <row r="70" spans="2:12" s="9" customFormat="1" ht="14.85" customHeight="1">
      <c r="B70" s="101"/>
      <c r="D70" s="102" t="s">
        <v>1322</v>
      </c>
      <c r="E70" s="103"/>
      <c r="F70" s="103"/>
      <c r="G70" s="103"/>
      <c r="H70" s="103"/>
      <c r="I70" s="103"/>
      <c r="J70" s="104">
        <f>J215</f>
        <v>95123.43</v>
      </c>
      <c r="L70" s="101"/>
    </row>
    <row r="71" spans="2:12" s="9" customFormat="1" ht="14.85" customHeight="1">
      <c r="B71" s="101"/>
      <c r="D71" s="102" t="s">
        <v>1323</v>
      </c>
      <c r="E71" s="103"/>
      <c r="F71" s="103"/>
      <c r="G71" s="103"/>
      <c r="H71" s="103"/>
      <c r="I71" s="103"/>
      <c r="J71" s="104">
        <f>J217</f>
        <v>69246.100000000006</v>
      </c>
      <c r="L71" s="101"/>
    </row>
    <row r="72" spans="2:12" s="9" customFormat="1" ht="14.85" customHeight="1">
      <c r="B72" s="101"/>
      <c r="D72" s="102" t="s">
        <v>1324</v>
      </c>
      <c r="E72" s="103"/>
      <c r="F72" s="103"/>
      <c r="G72" s="103"/>
      <c r="H72" s="103"/>
      <c r="I72" s="103"/>
      <c r="J72" s="104">
        <f>J219</f>
        <v>125536.24</v>
      </c>
      <c r="L72" s="101"/>
    </row>
    <row r="73" spans="2:12" s="9" customFormat="1" ht="14.85" customHeight="1">
      <c r="B73" s="101"/>
      <c r="D73" s="102" t="s">
        <v>1325</v>
      </c>
      <c r="E73" s="103"/>
      <c r="F73" s="103"/>
      <c r="G73" s="103"/>
      <c r="H73" s="103"/>
      <c r="I73" s="103"/>
      <c r="J73" s="104">
        <f>J221</f>
        <v>15090.11</v>
      </c>
      <c r="L73" s="101"/>
    </row>
    <row r="74" spans="2:12" s="9" customFormat="1" ht="14.85" customHeight="1">
      <c r="B74" s="101"/>
      <c r="D74" s="102" t="s">
        <v>1326</v>
      </c>
      <c r="E74" s="103"/>
      <c r="F74" s="103"/>
      <c r="G74" s="103"/>
      <c r="H74" s="103"/>
      <c r="I74" s="103"/>
      <c r="J74" s="104">
        <f>J223</f>
        <v>1950.35</v>
      </c>
      <c r="L74" s="101"/>
    </row>
    <row r="75" spans="2:12" s="9" customFormat="1" ht="14.85" customHeight="1">
      <c r="B75" s="101"/>
      <c r="D75" s="102" t="s">
        <v>1327</v>
      </c>
      <c r="E75" s="103"/>
      <c r="F75" s="103"/>
      <c r="G75" s="103"/>
      <c r="H75" s="103"/>
      <c r="I75" s="103"/>
      <c r="J75" s="104">
        <f>J225</f>
        <v>5839.04</v>
      </c>
      <c r="L75" s="101"/>
    </row>
    <row r="76" spans="2:12" s="9" customFormat="1" ht="19.899999999999999" customHeight="1">
      <c r="B76" s="101"/>
      <c r="D76" s="102" t="s">
        <v>135</v>
      </c>
      <c r="E76" s="103"/>
      <c r="F76" s="103"/>
      <c r="G76" s="103"/>
      <c r="H76" s="103"/>
      <c r="I76" s="103"/>
      <c r="J76" s="104">
        <f>J227</f>
        <v>136512.35999999999</v>
      </c>
      <c r="L76" s="101"/>
    </row>
    <row r="77" spans="2:12" s="9" customFormat="1" ht="19.899999999999999" customHeight="1">
      <c r="B77" s="101"/>
      <c r="D77" s="102" t="s">
        <v>136</v>
      </c>
      <c r="E77" s="103"/>
      <c r="F77" s="103"/>
      <c r="G77" s="103"/>
      <c r="H77" s="103"/>
      <c r="I77" s="103"/>
      <c r="J77" s="104">
        <f>J251</f>
        <v>79658</v>
      </c>
      <c r="L77" s="101"/>
    </row>
    <row r="78" spans="2:12" s="9" customFormat="1" ht="19.899999999999999" customHeight="1">
      <c r="B78" s="101"/>
      <c r="D78" s="102" t="s">
        <v>138</v>
      </c>
      <c r="E78" s="103"/>
      <c r="F78" s="103"/>
      <c r="G78" s="103"/>
      <c r="H78" s="103"/>
      <c r="I78" s="103"/>
      <c r="J78" s="104">
        <f>J272</f>
        <v>478430.02</v>
      </c>
      <c r="L78" s="101"/>
    </row>
    <row r="79" spans="2:12" s="1" customFormat="1" ht="21.75" customHeight="1">
      <c r="B79" s="30"/>
      <c r="L79" s="30"/>
    </row>
    <row r="80" spans="2:12" s="1" customFormat="1" ht="6.95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30"/>
    </row>
    <row r="84" spans="2:12" s="1" customFormat="1" ht="6.95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30"/>
    </row>
    <row r="85" spans="2:12" s="1" customFormat="1" ht="24.95" customHeight="1">
      <c r="B85" s="30"/>
      <c r="C85" s="19" t="s">
        <v>139</v>
      </c>
      <c r="L85" s="30"/>
    </row>
    <row r="86" spans="2:12" s="1" customFormat="1" ht="6.95" customHeight="1">
      <c r="B86" s="30"/>
      <c r="L86" s="30"/>
    </row>
    <row r="87" spans="2:12" s="1" customFormat="1" ht="12" customHeight="1">
      <c r="B87" s="30"/>
      <c r="C87" s="25" t="s">
        <v>17</v>
      </c>
      <c r="L87" s="30"/>
    </row>
    <row r="88" spans="2:12" s="1" customFormat="1" ht="16.5" customHeight="1">
      <c r="B88" s="30"/>
      <c r="E88" s="291" t="str">
        <f>E7</f>
        <v>ČOV Vrchlabí</v>
      </c>
      <c r="F88" s="292"/>
      <c r="G88" s="292"/>
      <c r="H88" s="292"/>
      <c r="L88" s="30"/>
    </row>
    <row r="89" spans="2:12" s="1" customFormat="1" ht="12" customHeight="1">
      <c r="B89" s="30"/>
      <c r="C89" s="25" t="s">
        <v>125</v>
      </c>
      <c r="L89" s="30"/>
    </row>
    <row r="90" spans="2:12" s="1" customFormat="1" ht="16.5" customHeight="1">
      <c r="B90" s="30"/>
      <c r="E90" s="285" t="str">
        <f>E9</f>
        <v>34RM4 - Monoblok-2.část - chemie</v>
      </c>
      <c r="F90" s="290"/>
      <c r="G90" s="290"/>
      <c r="H90" s="290"/>
      <c r="L90" s="30"/>
    </row>
    <row r="91" spans="2:12" s="1" customFormat="1" ht="6.95" customHeight="1">
      <c r="B91" s="30"/>
      <c r="L91" s="30"/>
    </row>
    <row r="92" spans="2:12" s="1" customFormat="1" ht="12" customHeight="1">
      <c r="B92" s="30"/>
      <c r="C92" s="25" t="s">
        <v>21</v>
      </c>
      <c r="F92" s="23" t="str">
        <f>F12</f>
        <v xml:space="preserve"> </v>
      </c>
      <c r="I92" s="25" t="s">
        <v>23</v>
      </c>
      <c r="J92" s="47">
        <f>IF(J12="","",J12)</f>
        <v>45539</v>
      </c>
      <c r="L92" s="30"/>
    </row>
    <row r="93" spans="2:12" s="1" customFormat="1" ht="6.95" customHeight="1">
      <c r="B93" s="30"/>
      <c r="L93" s="30"/>
    </row>
    <row r="94" spans="2:12" s="1" customFormat="1" ht="15.2" customHeight="1">
      <c r="B94" s="30"/>
      <c r="C94" s="25" t="s">
        <v>24</v>
      </c>
      <c r="F94" s="23" t="str">
        <f>E15</f>
        <v xml:space="preserve"> </v>
      </c>
      <c r="I94" s="25" t="s">
        <v>29</v>
      </c>
      <c r="J94" s="28" t="str">
        <f>E21</f>
        <v xml:space="preserve"> </v>
      </c>
      <c r="L94" s="30"/>
    </row>
    <row r="95" spans="2:12" s="1" customFormat="1" ht="15.2" customHeight="1">
      <c r="B95" s="30"/>
      <c r="C95" s="25" t="s">
        <v>28</v>
      </c>
      <c r="F95" s="23" t="str">
        <f>IF(E18="","",E18)</f>
        <v>VODA CZ s.r.o.</v>
      </c>
      <c r="I95" s="25" t="s">
        <v>31</v>
      </c>
      <c r="J95" s="28" t="str">
        <f>E24</f>
        <v>PP POHONY</v>
      </c>
      <c r="L95" s="30"/>
    </row>
    <row r="96" spans="2:12" s="1" customFormat="1" ht="10.35" customHeight="1">
      <c r="B96" s="30"/>
      <c r="L96" s="30"/>
    </row>
    <row r="97" spans="2:65" s="10" customFormat="1" ht="29.25" customHeight="1">
      <c r="B97" s="105"/>
      <c r="C97" s="106" t="s">
        <v>140</v>
      </c>
      <c r="D97" s="107" t="s">
        <v>56</v>
      </c>
      <c r="E97" s="107" t="s">
        <v>52</v>
      </c>
      <c r="F97" s="107" t="s">
        <v>53</v>
      </c>
      <c r="G97" s="107" t="s">
        <v>141</v>
      </c>
      <c r="H97" s="107" t="s">
        <v>142</v>
      </c>
      <c r="I97" s="107" t="s">
        <v>143</v>
      </c>
      <c r="J97" s="107" t="s">
        <v>129</v>
      </c>
      <c r="K97" s="108" t="s">
        <v>144</v>
      </c>
      <c r="L97" s="105"/>
      <c r="M97" s="54" t="s">
        <v>3</v>
      </c>
      <c r="N97" s="55" t="s">
        <v>41</v>
      </c>
      <c r="O97" s="55" t="s">
        <v>145</v>
      </c>
      <c r="P97" s="55" t="s">
        <v>146</v>
      </c>
      <c r="Q97" s="55" t="s">
        <v>147</v>
      </c>
      <c r="R97" s="55" t="s">
        <v>148</v>
      </c>
      <c r="S97" s="55" t="s">
        <v>149</v>
      </c>
      <c r="T97" s="56" t="s">
        <v>150</v>
      </c>
    </row>
    <row r="98" spans="2:65" s="1" customFormat="1" ht="22.9" customHeight="1">
      <c r="B98" s="30"/>
      <c r="C98" s="59" t="s">
        <v>151</v>
      </c>
      <c r="J98" s="109">
        <f>BK98</f>
        <v>4217512.040000001</v>
      </c>
      <c r="L98" s="30"/>
      <c r="M98" s="57"/>
      <c r="N98" s="48"/>
      <c r="O98" s="48"/>
      <c r="P98" s="110">
        <f>P99</f>
        <v>0</v>
      </c>
      <c r="Q98" s="48"/>
      <c r="R98" s="110">
        <f>R99</f>
        <v>0</v>
      </c>
      <c r="S98" s="48"/>
      <c r="T98" s="111">
        <f>T99</f>
        <v>0</v>
      </c>
      <c r="AT98" s="15" t="s">
        <v>70</v>
      </c>
      <c r="AU98" s="15" t="s">
        <v>130</v>
      </c>
      <c r="BK98" s="112">
        <f>BK99</f>
        <v>4217512.040000001</v>
      </c>
    </row>
    <row r="99" spans="2:65" s="11" customFormat="1" ht="25.9" customHeight="1">
      <c r="B99" s="113"/>
      <c r="D99" s="114" t="s">
        <v>70</v>
      </c>
      <c r="E99" s="115" t="s">
        <v>152</v>
      </c>
      <c r="F99" s="115" t="s">
        <v>152</v>
      </c>
      <c r="I99" s="116"/>
      <c r="J99" s="117">
        <f>BK99</f>
        <v>4217512.040000001</v>
      </c>
      <c r="L99" s="113"/>
      <c r="M99" s="118"/>
      <c r="P99" s="119">
        <f>P100+P108+P201+P203+P227+P251+P272</f>
        <v>0</v>
      </c>
      <c r="R99" s="119">
        <f>R100+R108+R201+R203+R227+R251+R272</f>
        <v>0</v>
      </c>
      <c r="T99" s="120">
        <f>T100+T108+T201+T203+T227+T251+T272</f>
        <v>0</v>
      </c>
      <c r="AR99" s="114" t="s">
        <v>79</v>
      </c>
      <c r="AT99" s="121" t="s">
        <v>70</v>
      </c>
      <c r="AU99" s="121" t="s">
        <v>71</v>
      </c>
      <c r="AY99" s="114" t="s">
        <v>153</v>
      </c>
      <c r="BK99" s="122">
        <f>BK100+BK108+BK201+BK203+BK227+BK251+BK272</f>
        <v>4217512.040000001</v>
      </c>
    </row>
    <row r="100" spans="2:65" s="11" customFormat="1" ht="22.9" customHeight="1">
      <c r="B100" s="113"/>
      <c r="D100" s="114" t="s">
        <v>70</v>
      </c>
      <c r="E100" s="123" t="s">
        <v>409</v>
      </c>
      <c r="F100" s="123" t="s">
        <v>1328</v>
      </c>
      <c r="I100" s="116"/>
      <c r="J100" s="124">
        <f>BK100</f>
        <v>26057.100000000002</v>
      </c>
      <c r="L100" s="113"/>
      <c r="M100" s="118"/>
      <c r="P100" s="119">
        <f>SUM(P101:P107)</f>
        <v>0</v>
      </c>
      <c r="R100" s="119">
        <f>SUM(R101:R107)</f>
        <v>0</v>
      </c>
      <c r="T100" s="120">
        <f>SUM(T101:T107)</f>
        <v>0</v>
      </c>
      <c r="AR100" s="114" t="s">
        <v>79</v>
      </c>
      <c r="AT100" s="121" t="s">
        <v>70</v>
      </c>
      <c r="AU100" s="121" t="s">
        <v>79</v>
      </c>
      <c r="AY100" s="114" t="s">
        <v>153</v>
      </c>
      <c r="BK100" s="122">
        <f>SUM(BK101:BK107)</f>
        <v>26057.100000000002</v>
      </c>
    </row>
    <row r="101" spans="2:65" s="1" customFormat="1" ht="16.5" customHeight="1">
      <c r="B101" s="125"/>
      <c r="C101" s="126" t="s">
        <v>79</v>
      </c>
      <c r="D101" s="126" t="s">
        <v>156</v>
      </c>
      <c r="E101" s="127" t="s">
        <v>1329</v>
      </c>
      <c r="F101" s="128" t="s">
        <v>412</v>
      </c>
      <c r="G101" s="129" t="s">
        <v>159</v>
      </c>
      <c r="H101" s="130">
        <v>1</v>
      </c>
      <c r="I101" s="131">
        <v>17976.2775</v>
      </c>
      <c r="J101" s="132">
        <f t="shared" ref="J101:J107" si="0">ROUND(I101*H101,2)</f>
        <v>17976.28</v>
      </c>
      <c r="K101" s="128" t="s">
        <v>3</v>
      </c>
      <c r="L101" s="133"/>
      <c r="M101" s="134" t="s">
        <v>3</v>
      </c>
      <c r="N101" s="135" t="s">
        <v>42</v>
      </c>
      <c r="P101" s="136">
        <f t="shared" ref="P101:P107" si="1">O101*H101</f>
        <v>0</v>
      </c>
      <c r="Q101" s="136">
        <v>0</v>
      </c>
      <c r="R101" s="136">
        <f t="shared" ref="R101:R107" si="2">Q101*H101</f>
        <v>0</v>
      </c>
      <c r="S101" s="136">
        <v>0</v>
      </c>
      <c r="T101" s="137">
        <f t="shared" ref="T101:T107" si="3">S101*H101</f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ref="BE101:BE107" si="4">IF(N101="základní",J101,0)</f>
        <v>17976.28</v>
      </c>
      <c r="BF101" s="139">
        <f t="shared" ref="BF101:BF107" si="5">IF(N101="snížená",J101,0)</f>
        <v>0</v>
      </c>
      <c r="BG101" s="139">
        <f t="shared" ref="BG101:BG107" si="6">IF(N101="zákl. přenesená",J101,0)</f>
        <v>0</v>
      </c>
      <c r="BH101" s="139">
        <f t="shared" ref="BH101:BH107" si="7">IF(N101="sníž. přenesená",J101,0)</f>
        <v>0</v>
      </c>
      <c r="BI101" s="139">
        <f t="shared" ref="BI101:BI107" si="8">IF(N101="nulová",J101,0)</f>
        <v>0</v>
      </c>
      <c r="BJ101" s="15" t="s">
        <v>79</v>
      </c>
      <c r="BK101" s="139">
        <f t="shared" ref="BK101:BK107" si="9">ROUND(I101*H101,2)</f>
        <v>17976.28</v>
      </c>
      <c r="BL101" s="15" t="s">
        <v>161</v>
      </c>
      <c r="BM101" s="138" t="s">
        <v>81</v>
      </c>
    </row>
    <row r="102" spans="2:65" s="1" customFormat="1" ht="16.5" customHeight="1">
      <c r="B102" s="125"/>
      <c r="C102" s="126" t="s">
        <v>81</v>
      </c>
      <c r="D102" s="126" t="s">
        <v>156</v>
      </c>
      <c r="E102" s="127" t="s">
        <v>1330</v>
      </c>
      <c r="F102" s="128" t="s">
        <v>414</v>
      </c>
      <c r="G102" s="129" t="s">
        <v>415</v>
      </c>
      <c r="H102" s="130">
        <v>1</v>
      </c>
      <c r="I102" s="131">
        <v>3100.5122999999999</v>
      </c>
      <c r="J102" s="132">
        <f t="shared" si="0"/>
        <v>3100.51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4"/>
        <v>3100.51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5" t="s">
        <v>79</v>
      </c>
      <c r="BK102" s="139">
        <f t="shared" si="9"/>
        <v>3100.51</v>
      </c>
      <c r="BL102" s="15" t="s">
        <v>161</v>
      </c>
      <c r="BM102" s="138" t="s">
        <v>161</v>
      </c>
    </row>
    <row r="103" spans="2:65" s="1" customFormat="1" ht="16.5" customHeight="1">
      <c r="B103" s="125"/>
      <c r="C103" s="126" t="s">
        <v>167</v>
      </c>
      <c r="D103" s="126" t="s">
        <v>156</v>
      </c>
      <c r="E103" s="127" t="s">
        <v>1331</v>
      </c>
      <c r="F103" s="128" t="s">
        <v>417</v>
      </c>
      <c r="G103" s="129" t="s">
        <v>415</v>
      </c>
      <c r="H103" s="130">
        <v>1</v>
      </c>
      <c r="I103" s="131">
        <v>1123.5575999999999</v>
      </c>
      <c r="J103" s="132">
        <f t="shared" si="0"/>
        <v>1123.56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"/>
        <v>0</v>
      </c>
      <c r="Q103" s="136">
        <v>0</v>
      </c>
      <c r="R103" s="136">
        <f t="shared" si="2"/>
        <v>0</v>
      </c>
      <c r="S103" s="136">
        <v>0</v>
      </c>
      <c r="T103" s="137">
        <f t="shared" si="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4"/>
        <v>1123.56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5" t="s">
        <v>79</v>
      </c>
      <c r="BK103" s="139">
        <f t="shared" si="9"/>
        <v>1123.56</v>
      </c>
      <c r="BL103" s="15" t="s">
        <v>161</v>
      </c>
      <c r="BM103" s="138" t="s">
        <v>178</v>
      </c>
    </row>
    <row r="104" spans="2:65" s="1" customFormat="1" ht="16.5" customHeight="1">
      <c r="B104" s="125"/>
      <c r="C104" s="126" t="s">
        <v>161</v>
      </c>
      <c r="D104" s="126" t="s">
        <v>156</v>
      </c>
      <c r="E104" s="127" t="s">
        <v>1332</v>
      </c>
      <c r="F104" s="128" t="s">
        <v>419</v>
      </c>
      <c r="G104" s="129" t="s">
        <v>415</v>
      </c>
      <c r="H104" s="130">
        <v>1</v>
      </c>
      <c r="I104" s="131">
        <v>525.70567499999993</v>
      </c>
      <c r="J104" s="132">
        <f t="shared" si="0"/>
        <v>525.71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4"/>
        <v>525.71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5" t="s">
        <v>79</v>
      </c>
      <c r="BK104" s="139">
        <f t="shared" si="9"/>
        <v>525.71</v>
      </c>
      <c r="BL104" s="15" t="s">
        <v>161</v>
      </c>
      <c r="BM104" s="138" t="s">
        <v>160</v>
      </c>
    </row>
    <row r="105" spans="2:65" s="1" customFormat="1" ht="16.5" customHeight="1">
      <c r="B105" s="125"/>
      <c r="C105" s="126" t="s">
        <v>174</v>
      </c>
      <c r="D105" s="126" t="s">
        <v>156</v>
      </c>
      <c r="E105" s="127" t="s">
        <v>1333</v>
      </c>
      <c r="F105" s="128" t="s">
        <v>421</v>
      </c>
      <c r="G105" s="129" t="s">
        <v>360</v>
      </c>
      <c r="H105" s="130">
        <v>6</v>
      </c>
      <c r="I105" s="131">
        <v>70.99190999999999</v>
      </c>
      <c r="J105" s="132">
        <f t="shared" si="0"/>
        <v>425.95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4"/>
        <v>425.95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5" t="s">
        <v>79</v>
      </c>
      <c r="BK105" s="139">
        <f t="shared" si="9"/>
        <v>425.95</v>
      </c>
      <c r="BL105" s="15" t="s">
        <v>161</v>
      </c>
      <c r="BM105" s="138" t="s">
        <v>193</v>
      </c>
    </row>
    <row r="106" spans="2:65" s="1" customFormat="1" ht="16.5" customHeight="1">
      <c r="B106" s="125"/>
      <c r="C106" s="126" t="s">
        <v>178</v>
      </c>
      <c r="D106" s="126" t="s">
        <v>156</v>
      </c>
      <c r="E106" s="127" t="s">
        <v>1334</v>
      </c>
      <c r="F106" s="128" t="s">
        <v>423</v>
      </c>
      <c r="G106" s="129" t="s">
        <v>360</v>
      </c>
      <c r="H106" s="130">
        <v>10</v>
      </c>
      <c r="I106" s="131">
        <v>125.0535</v>
      </c>
      <c r="J106" s="132">
        <f t="shared" si="0"/>
        <v>1250.54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"/>
        <v>0</v>
      </c>
      <c r="Q106" s="136">
        <v>0</v>
      </c>
      <c r="R106" s="136">
        <f t="shared" si="2"/>
        <v>0</v>
      </c>
      <c r="S106" s="136">
        <v>0</v>
      </c>
      <c r="T106" s="137">
        <f t="shared" si="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4"/>
        <v>1250.54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5" t="s">
        <v>79</v>
      </c>
      <c r="BK106" s="139">
        <f t="shared" si="9"/>
        <v>1250.54</v>
      </c>
      <c r="BL106" s="15" t="s">
        <v>161</v>
      </c>
      <c r="BM106" s="138" t="s">
        <v>9</v>
      </c>
    </row>
    <row r="107" spans="2:65" s="1" customFormat="1" ht="16.5" customHeight="1">
      <c r="B107" s="125"/>
      <c r="C107" s="126" t="s">
        <v>182</v>
      </c>
      <c r="D107" s="126" t="s">
        <v>156</v>
      </c>
      <c r="E107" s="127" t="s">
        <v>1335</v>
      </c>
      <c r="F107" s="128" t="s">
        <v>425</v>
      </c>
      <c r="G107" s="129" t="s">
        <v>360</v>
      </c>
      <c r="H107" s="130">
        <v>8</v>
      </c>
      <c r="I107" s="131">
        <v>206.81924999999998</v>
      </c>
      <c r="J107" s="132">
        <f t="shared" si="0"/>
        <v>1654.55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4"/>
        <v>1654.55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5" t="s">
        <v>79</v>
      </c>
      <c r="BK107" s="139">
        <f t="shared" si="9"/>
        <v>1654.55</v>
      </c>
      <c r="BL107" s="15" t="s">
        <v>161</v>
      </c>
      <c r="BM107" s="138" t="s">
        <v>208</v>
      </c>
    </row>
    <row r="108" spans="2:65" s="11" customFormat="1" ht="22.9" customHeight="1">
      <c r="B108" s="113"/>
      <c r="D108" s="114" t="s">
        <v>70</v>
      </c>
      <c r="E108" s="123" t="s">
        <v>426</v>
      </c>
      <c r="F108" s="123" t="s">
        <v>1336</v>
      </c>
      <c r="I108" s="116"/>
      <c r="J108" s="124">
        <f>BK108</f>
        <v>597595.24000000034</v>
      </c>
      <c r="L108" s="113"/>
      <c r="M108" s="118"/>
      <c r="P108" s="119">
        <f>SUM(P109:P200)</f>
        <v>0</v>
      </c>
      <c r="R108" s="119">
        <f>SUM(R109:R200)</f>
        <v>0</v>
      </c>
      <c r="T108" s="120">
        <f>SUM(T109:T200)</f>
        <v>0</v>
      </c>
      <c r="AR108" s="114" t="s">
        <v>79</v>
      </c>
      <c r="AT108" s="121" t="s">
        <v>70</v>
      </c>
      <c r="AU108" s="121" t="s">
        <v>79</v>
      </c>
      <c r="AY108" s="114" t="s">
        <v>153</v>
      </c>
      <c r="BK108" s="122">
        <f>SUM(BK109:BK200)</f>
        <v>597595.24000000034</v>
      </c>
    </row>
    <row r="109" spans="2:65" s="1" customFormat="1" ht="16.5" customHeight="1">
      <c r="B109" s="125"/>
      <c r="C109" s="126" t="s">
        <v>160</v>
      </c>
      <c r="D109" s="126" t="s">
        <v>156</v>
      </c>
      <c r="E109" s="127" t="s">
        <v>1337</v>
      </c>
      <c r="F109" s="128" t="s">
        <v>1338</v>
      </c>
      <c r="G109" s="129" t="s">
        <v>159</v>
      </c>
      <c r="H109" s="130">
        <v>1</v>
      </c>
      <c r="I109" s="131">
        <v>12657.213046500001</v>
      </c>
      <c r="J109" s="132">
        <f t="shared" ref="J109:J140" si="10">ROUND(I109*H109,2)</f>
        <v>12657.21</v>
      </c>
      <c r="K109" s="128" t="s">
        <v>3</v>
      </c>
      <c r="L109" s="133"/>
      <c r="M109" s="134" t="s">
        <v>3</v>
      </c>
      <c r="N109" s="135" t="s">
        <v>42</v>
      </c>
      <c r="P109" s="136">
        <f t="shared" ref="P109:P140" si="11">O109*H109</f>
        <v>0</v>
      </c>
      <c r="Q109" s="136">
        <v>0</v>
      </c>
      <c r="R109" s="136">
        <f t="shared" ref="R109:R140" si="12">Q109*H109</f>
        <v>0</v>
      </c>
      <c r="S109" s="136">
        <v>0</v>
      </c>
      <c r="T109" s="137">
        <f t="shared" ref="T109:T140" si="13">S109*H109</f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ref="BE109:BE140" si="14">IF(N109="základní",J109,0)</f>
        <v>12657.21</v>
      </c>
      <c r="BF109" s="139">
        <f t="shared" ref="BF109:BF140" si="15">IF(N109="snížená",J109,0)</f>
        <v>0</v>
      </c>
      <c r="BG109" s="139">
        <f t="shared" ref="BG109:BG140" si="16">IF(N109="zákl. přenesená",J109,0)</f>
        <v>0</v>
      </c>
      <c r="BH109" s="139">
        <f t="shared" ref="BH109:BH140" si="17">IF(N109="sníž. přenesená",J109,0)</f>
        <v>0</v>
      </c>
      <c r="BI109" s="139">
        <f t="shared" ref="BI109:BI140" si="18">IF(N109="nulová",J109,0)</f>
        <v>0</v>
      </c>
      <c r="BJ109" s="15" t="s">
        <v>79</v>
      </c>
      <c r="BK109" s="139">
        <f t="shared" ref="BK109:BK140" si="19">ROUND(I109*H109,2)</f>
        <v>12657.21</v>
      </c>
      <c r="BL109" s="15" t="s">
        <v>161</v>
      </c>
      <c r="BM109" s="138" t="s">
        <v>1339</v>
      </c>
    </row>
    <row r="110" spans="2:65" s="1" customFormat="1" ht="16.5" customHeight="1">
      <c r="B110" s="125"/>
      <c r="C110" s="126" t="s">
        <v>189</v>
      </c>
      <c r="D110" s="126" t="s">
        <v>156</v>
      </c>
      <c r="E110" s="127" t="s">
        <v>1340</v>
      </c>
      <c r="F110" s="128" t="s">
        <v>1341</v>
      </c>
      <c r="G110" s="129" t="s">
        <v>159</v>
      </c>
      <c r="H110" s="130">
        <v>2</v>
      </c>
      <c r="I110" s="131">
        <v>743.87593499999991</v>
      </c>
      <c r="J110" s="132">
        <f t="shared" si="10"/>
        <v>1487.75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1487.75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1487.75</v>
      </c>
      <c r="BL110" s="15" t="s">
        <v>161</v>
      </c>
      <c r="BM110" s="138" t="s">
        <v>1342</v>
      </c>
    </row>
    <row r="111" spans="2:65" s="1" customFormat="1" ht="21.75" customHeight="1">
      <c r="B111" s="125"/>
      <c r="C111" s="126" t="s">
        <v>193</v>
      </c>
      <c r="D111" s="126" t="s">
        <v>156</v>
      </c>
      <c r="E111" s="127" t="s">
        <v>1343</v>
      </c>
      <c r="F111" s="128" t="s">
        <v>435</v>
      </c>
      <c r="G111" s="129" t="s">
        <v>159</v>
      </c>
      <c r="H111" s="130">
        <v>1</v>
      </c>
      <c r="I111" s="131">
        <v>2126.332758</v>
      </c>
      <c r="J111" s="132">
        <f t="shared" si="10"/>
        <v>2126.33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2126.33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2126.33</v>
      </c>
      <c r="BL111" s="15" t="s">
        <v>161</v>
      </c>
      <c r="BM111" s="138" t="s">
        <v>1344</v>
      </c>
    </row>
    <row r="112" spans="2:65" s="1" customFormat="1" ht="16.5" customHeight="1">
      <c r="B112" s="125"/>
      <c r="C112" s="126" t="s">
        <v>197</v>
      </c>
      <c r="D112" s="126" t="s">
        <v>156</v>
      </c>
      <c r="E112" s="127" t="s">
        <v>1345</v>
      </c>
      <c r="F112" s="128" t="s">
        <v>529</v>
      </c>
      <c r="G112" s="129" t="s">
        <v>159</v>
      </c>
      <c r="H112" s="130">
        <v>1</v>
      </c>
      <c r="I112" s="131">
        <v>4004.2611674999994</v>
      </c>
      <c r="J112" s="132">
        <f t="shared" si="10"/>
        <v>4004.26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4004.26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4004.26</v>
      </c>
      <c r="BL112" s="15" t="s">
        <v>161</v>
      </c>
      <c r="BM112" s="138" t="s">
        <v>1346</v>
      </c>
    </row>
    <row r="113" spans="2:65" s="1" customFormat="1" ht="16.5" customHeight="1">
      <c r="B113" s="125"/>
      <c r="C113" s="126" t="s">
        <v>9</v>
      </c>
      <c r="D113" s="126" t="s">
        <v>156</v>
      </c>
      <c r="E113" s="127" t="s">
        <v>1347</v>
      </c>
      <c r="F113" s="128" t="s">
        <v>532</v>
      </c>
      <c r="G113" s="129" t="s">
        <v>159</v>
      </c>
      <c r="H113" s="130">
        <v>1</v>
      </c>
      <c r="I113" s="131">
        <v>572.36024999999995</v>
      </c>
      <c r="J113" s="132">
        <f t="shared" si="10"/>
        <v>572.36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572.36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572.36</v>
      </c>
      <c r="BL113" s="15" t="s">
        <v>161</v>
      </c>
      <c r="BM113" s="138" t="s">
        <v>1348</v>
      </c>
    </row>
    <row r="114" spans="2:65" s="1" customFormat="1" ht="16.5" customHeight="1">
      <c r="B114" s="125"/>
      <c r="C114" s="126" t="s">
        <v>204</v>
      </c>
      <c r="D114" s="126" t="s">
        <v>156</v>
      </c>
      <c r="E114" s="127" t="s">
        <v>1349</v>
      </c>
      <c r="F114" s="128" t="s">
        <v>535</v>
      </c>
      <c r="G114" s="129" t="s">
        <v>159</v>
      </c>
      <c r="H114" s="130">
        <v>1</v>
      </c>
      <c r="I114" s="131">
        <v>562.74074999999993</v>
      </c>
      <c r="J114" s="132">
        <f t="shared" si="10"/>
        <v>562.74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562.74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562.74</v>
      </c>
      <c r="BL114" s="15" t="s">
        <v>161</v>
      </c>
      <c r="BM114" s="138" t="s">
        <v>1350</v>
      </c>
    </row>
    <row r="115" spans="2:65" s="1" customFormat="1" ht="16.5" customHeight="1">
      <c r="B115" s="125"/>
      <c r="C115" s="126" t="s">
        <v>208</v>
      </c>
      <c r="D115" s="126" t="s">
        <v>156</v>
      </c>
      <c r="E115" s="127" t="s">
        <v>1351</v>
      </c>
      <c r="F115" s="128" t="s">
        <v>438</v>
      </c>
      <c r="G115" s="129" t="s">
        <v>159</v>
      </c>
      <c r="H115" s="130">
        <v>1</v>
      </c>
      <c r="I115" s="131">
        <v>11554.183459499998</v>
      </c>
      <c r="J115" s="132">
        <f t="shared" si="10"/>
        <v>11554.18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11554.18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11554.18</v>
      </c>
      <c r="BL115" s="15" t="s">
        <v>161</v>
      </c>
      <c r="BM115" s="138" t="s">
        <v>217</v>
      </c>
    </row>
    <row r="116" spans="2:65" s="1" customFormat="1" ht="16.5" customHeight="1">
      <c r="B116" s="125"/>
      <c r="C116" s="126" t="s">
        <v>214</v>
      </c>
      <c r="D116" s="126" t="s">
        <v>156</v>
      </c>
      <c r="E116" s="127" t="s">
        <v>1352</v>
      </c>
      <c r="F116" s="128" t="s">
        <v>440</v>
      </c>
      <c r="G116" s="129" t="s">
        <v>159</v>
      </c>
      <c r="H116" s="130">
        <v>1</v>
      </c>
      <c r="I116" s="131">
        <v>153.91200000000001</v>
      </c>
      <c r="J116" s="132">
        <f t="shared" si="10"/>
        <v>153.91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153.91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153.91</v>
      </c>
      <c r="BL116" s="15" t="s">
        <v>161</v>
      </c>
      <c r="BM116" s="138" t="s">
        <v>243</v>
      </c>
    </row>
    <row r="117" spans="2:65" s="1" customFormat="1" ht="16.5" customHeight="1">
      <c r="B117" s="125"/>
      <c r="C117" s="126" t="s">
        <v>217</v>
      </c>
      <c r="D117" s="126" t="s">
        <v>156</v>
      </c>
      <c r="E117" s="127" t="s">
        <v>1353</v>
      </c>
      <c r="F117" s="128" t="s">
        <v>442</v>
      </c>
      <c r="G117" s="129" t="s">
        <v>159</v>
      </c>
      <c r="H117" s="130">
        <v>3</v>
      </c>
      <c r="I117" s="131">
        <v>31.263375</v>
      </c>
      <c r="J117" s="132">
        <f t="shared" si="10"/>
        <v>93.79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93.79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93.79</v>
      </c>
      <c r="BL117" s="15" t="s">
        <v>161</v>
      </c>
      <c r="BM117" s="138" t="s">
        <v>251</v>
      </c>
    </row>
    <row r="118" spans="2:65" s="1" customFormat="1" ht="16.5" customHeight="1">
      <c r="B118" s="125"/>
      <c r="C118" s="126" t="s">
        <v>220</v>
      </c>
      <c r="D118" s="126" t="s">
        <v>156</v>
      </c>
      <c r="E118" s="127" t="s">
        <v>1354</v>
      </c>
      <c r="F118" s="128" t="s">
        <v>1355</v>
      </c>
      <c r="G118" s="129" t="s">
        <v>159</v>
      </c>
      <c r="H118" s="130">
        <v>3</v>
      </c>
      <c r="I118" s="131">
        <v>898.57673399999999</v>
      </c>
      <c r="J118" s="132">
        <f t="shared" si="10"/>
        <v>2695.73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2695.73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2695.73</v>
      </c>
      <c r="BL118" s="15" t="s">
        <v>161</v>
      </c>
      <c r="BM118" s="138" t="s">
        <v>259</v>
      </c>
    </row>
    <row r="119" spans="2:65" s="1" customFormat="1" ht="16.5" customHeight="1">
      <c r="B119" s="125"/>
      <c r="C119" s="126" t="s">
        <v>223</v>
      </c>
      <c r="D119" s="126" t="s">
        <v>156</v>
      </c>
      <c r="E119" s="127" t="s">
        <v>1356</v>
      </c>
      <c r="F119" s="128" t="s">
        <v>1357</v>
      </c>
      <c r="G119" s="129" t="s">
        <v>159</v>
      </c>
      <c r="H119" s="130">
        <v>2</v>
      </c>
      <c r="I119" s="131">
        <v>1122.7784205</v>
      </c>
      <c r="J119" s="132">
        <f t="shared" si="10"/>
        <v>2245.56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2245.56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2245.56</v>
      </c>
      <c r="BL119" s="15" t="s">
        <v>161</v>
      </c>
      <c r="BM119" s="138" t="s">
        <v>275</v>
      </c>
    </row>
    <row r="120" spans="2:65" s="1" customFormat="1" ht="16.5" customHeight="1">
      <c r="B120" s="125"/>
      <c r="C120" s="126" t="s">
        <v>226</v>
      </c>
      <c r="D120" s="126" t="s">
        <v>156</v>
      </c>
      <c r="E120" s="127" t="s">
        <v>1358</v>
      </c>
      <c r="F120" s="128" t="s">
        <v>444</v>
      </c>
      <c r="G120" s="129" t="s">
        <v>159</v>
      </c>
      <c r="H120" s="130">
        <v>1</v>
      </c>
      <c r="I120" s="131">
        <v>2483.0815350000003</v>
      </c>
      <c r="J120" s="132">
        <f t="shared" si="10"/>
        <v>2483.08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2483.08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2483.08</v>
      </c>
      <c r="BL120" s="15" t="s">
        <v>161</v>
      </c>
      <c r="BM120" s="138" t="s">
        <v>283</v>
      </c>
    </row>
    <row r="121" spans="2:65" s="1" customFormat="1" ht="16.5" customHeight="1">
      <c r="B121" s="125"/>
      <c r="C121" s="126" t="s">
        <v>229</v>
      </c>
      <c r="D121" s="126" t="s">
        <v>156</v>
      </c>
      <c r="E121" s="127" t="s">
        <v>1359</v>
      </c>
      <c r="F121" s="128" t="s">
        <v>1355</v>
      </c>
      <c r="G121" s="129" t="s">
        <v>159</v>
      </c>
      <c r="H121" s="130">
        <v>3</v>
      </c>
      <c r="I121" s="131">
        <v>898.57673399999999</v>
      </c>
      <c r="J121" s="132">
        <f t="shared" si="10"/>
        <v>2695.73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2695.73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2695.73</v>
      </c>
      <c r="BL121" s="15" t="s">
        <v>161</v>
      </c>
      <c r="BM121" s="138" t="s">
        <v>291</v>
      </c>
    </row>
    <row r="122" spans="2:65" s="1" customFormat="1" ht="16.5" customHeight="1">
      <c r="B122" s="125"/>
      <c r="C122" s="126" t="s">
        <v>8</v>
      </c>
      <c r="D122" s="126" t="s">
        <v>156</v>
      </c>
      <c r="E122" s="127" t="s">
        <v>1360</v>
      </c>
      <c r="F122" s="128" t="s">
        <v>448</v>
      </c>
      <c r="G122" s="129" t="s">
        <v>159</v>
      </c>
      <c r="H122" s="130">
        <v>2</v>
      </c>
      <c r="I122" s="131">
        <v>3569.0076509999999</v>
      </c>
      <c r="J122" s="132">
        <f t="shared" si="10"/>
        <v>7138.02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7138.02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7138.02</v>
      </c>
      <c r="BL122" s="15" t="s">
        <v>161</v>
      </c>
      <c r="BM122" s="138" t="s">
        <v>1361</v>
      </c>
    </row>
    <row r="123" spans="2:65" s="1" customFormat="1" ht="16.5" customHeight="1">
      <c r="B123" s="125"/>
      <c r="C123" s="126" t="s">
        <v>235</v>
      </c>
      <c r="D123" s="126" t="s">
        <v>156</v>
      </c>
      <c r="E123" s="127" t="s">
        <v>1362</v>
      </c>
      <c r="F123" s="128" t="s">
        <v>451</v>
      </c>
      <c r="G123" s="129" t="s">
        <v>159</v>
      </c>
      <c r="H123" s="130">
        <v>1</v>
      </c>
      <c r="I123" s="131">
        <v>432.8775</v>
      </c>
      <c r="J123" s="132">
        <f t="shared" si="10"/>
        <v>432.88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432.88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432.88</v>
      </c>
      <c r="BL123" s="15" t="s">
        <v>161</v>
      </c>
      <c r="BM123" s="138" t="s">
        <v>1363</v>
      </c>
    </row>
    <row r="124" spans="2:65" s="1" customFormat="1" ht="16.5" customHeight="1">
      <c r="B124" s="125"/>
      <c r="C124" s="126" t="s">
        <v>239</v>
      </c>
      <c r="D124" s="126" t="s">
        <v>156</v>
      </c>
      <c r="E124" s="127" t="s">
        <v>1364</v>
      </c>
      <c r="F124" s="128" t="s">
        <v>1365</v>
      </c>
      <c r="G124" s="129" t="s">
        <v>159</v>
      </c>
      <c r="H124" s="130">
        <v>3</v>
      </c>
      <c r="I124" s="131">
        <v>616.29250649999994</v>
      </c>
      <c r="J124" s="132">
        <f t="shared" si="10"/>
        <v>1848.88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1848.88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1848.88</v>
      </c>
      <c r="BL124" s="15" t="s">
        <v>161</v>
      </c>
      <c r="BM124" s="138" t="s">
        <v>1366</v>
      </c>
    </row>
    <row r="125" spans="2:65" s="1" customFormat="1" ht="16.5" customHeight="1">
      <c r="B125" s="125"/>
      <c r="C125" s="126" t="s">
        <v>243</v>
      </c>
      <c r="D125" s="126" t="s">
        <v>156</v>
      </c>
      <c r="E125" s="127" t="s">
        <v>1367</v>
      </c>
      <c r="F125" s="128" t="s">
        <v>454</v>
      </c>
      <c r="G125" s="129" t="s">
        <v>159</v>
      </c>
      <c r="H125" s="130">
        <v>11</v>
      </c>
      <c r="I125" s="131">
        <v>358.057029</v>
      </c>
      <c r="J125" s="132">
        <f t="shared" si="10"/>
        <v>3938.63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3938.63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3938.63</v>
      </c>
      <c r="BL125" s="15" t="s">
        <v>161</v>
      </c>
      <c r="BM125" s="138" t="s">
        <v>1368</v>
      </c>
    </row>
    <row r="126" spans="2:65" s="1" customFormat="1" ht="16.5" customHeight="1">
      <c r="B126" s="125"/>
      <c r="C126" s="126" t="s">
        <v>247</v>
      </c>
      <c r="D126" s="126" t="s">
        <v>156</v>
      </c>
      <c r="E126" s="127" t="s">
        <v>1369</v>
      </c>
      <c r="F126" s="128" t="s">
        <v>457</v>
      </c>
      <c r="G126" s="129" t="s">
        <v>159</v>
      </c>
      <c r="H126" s="130">
        <v>2</v>
      </c>
      <c r="I126" s="131">
        <v>216.43875</v>
      </c>
      <c r="J126" s="132">
        <f t="shared" si="10"/>
        <v>432.88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432.88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432.88</v>
      </c>
      <c r="BL126" s="15" t="s">
        <v>161</v>
      </c>
      <c r="BM126" s="138" t="s">
        <v>1370</v>
      </c>
    </row>
    <row r="127" spans="2:65" s="1" customFormat="1" ht="16.5" customHeight="1">
      <c r="B127" s="125"/>
      <c r="C127" s="126" t="s">
        <v>251</v>
      </c>
      <c r="D127" s="126" t="s">
        <v>156</v>
      </c>
      <c r="E127" s="127" t="s">
        <v>1371</v>
      </c>
      <c r="F127" s="128" t="s">
        <v>460</v>
      </c>
      <c r="G127" s="129" t="s">
        <v>159</v>
      </c>
      <c r="H127" s="130">
        <v>1</v>
      </c>
      <c r="I127" s="131">
        <v>271.75087500000001</v>
      </c>
      <c r="J127" s="132">
        <f t="shared" si="10"/>
        <v>271.75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271.75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271.75</v>
      </c>
      <c r="BL127" s="15" t="s">
        <v>161</v>
      </c>
      <c r="BM127" s="138" t="s">
        <v>1372</v>
      </c>
    </row>
    <row r="128" spans="2:65" s="1" customFormat="1" ht="16.5" customHeight="1">
      <c r="B128" s="125"/>
      <c r="C128" s="126" t="s">
        <v>255</v>
      </c>
      <c r="D128" s="126" t="s">
        <v>156</v>
      </c>
      <c r="E128" s="127" t="s">
        <v>1373</v>
      </c>
      <c r="F128" s="128" t="s">
        <v>463</v>
      </c>
      <c r="G128" s="129" t="s">
        <v>159</v>
      </c>
      <c r="H128" s="130">
        <v>4</v>
      </c>
      <c r="I128" s="131">
        <v>183.73245</v>
      </c>
      <c r="J128" s="132">
        <f t="shared" si="10"/>
        <v>734.93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734.93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734.93</v>
      </c>
      <c r="BL128" s="15" t="s">
        <v>161</v>
      </c>
      <c r="BM128" s="138" t="s">
        <v>1374</v>
      </c>
    </row>
    <row r="129" spans="2:65" s="1" customFormat="1" ht="16.5" customHeight="1">
      <c r="B129" s="125"/>
      <c r="C129" s="126" t="s">
        <v>259</v>
      </c>
      <c r="D129" s="126" t="s">
        <v>156</v>
      </c>
      <c r="E129" s="127" t="s">
        <v>1375</v>
      </c>
      <c r="F129" s="128" t="s">
        <v>466</v>
      </c>
      <c r="G129" s="129" t="s">
        <v>159</v>
      </c>
      <c r="H129" s="130">
        <v>1</v>
      </c>
      <c r="I129" s="131">
        <v>252.0309</v>
      </c>
      <c r="J129" s="132">
        <f t="shared" si="10"/>
        <v>252.03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252.03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252.03</v>
      </c>
      <c r="BL129" s="15" t="s">
        <v>161</v>
      </c>
      <c r="BM129" s="138" t="s">
        <v>1376</v>
      </c>
    </row>
    <row r="130" spans="2:65" s="1" customFormat="1" ht="16.5" customHeight="1">
      <c r="B130" s="125"/>
      <c r="C130" s="126" t="s">
        <v>263</v>
      </c>
      <c r="D130" s="126" t="s">
        <v>156</v>
      </c>
      <c r="E130" s="127" t="s">
        <v>1377</v>
      </c>
      <c r="F130" s="128" t="s">
        <v>469</v>
      </c>
      <c r="G130" s="129" t="s">
        <v>159</v>
      </c>
      <c r="H130" s="130">
        <v>1</v>
      </c>
      <c r="I130" s="131">
        <v>452.11649999999997</v>
      </c>
      <c r="J130" s="132">
        <f t="shared" si="10"/>
        <v>452.12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452.12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452.12</v>
      </c>
      <c r="BL130" s="15" t="s">
        <v>161</v>
      </c>
      <c r="BM130" s="138" t="s">
        <v>1378</v>
      </c>
    </row>
    <row r="131" spans="2:65" s="1" customFormat="1" ht="16.5" customHeight="1">
      <c r="B131" s="125"/>
      <c r="C131" s="126" t="s">
        <v>267</v>
      </c>
      <c r="D131" s="126" t="s">
        <v>156</v>
      </c>
      <c r="E131" s="127" t="s">
        <v>1379</v>
      </c>
      <c r="F131" s="128" t="s">
        <v>472</v>
      </c>
      <c r="G131" s="129" t="s">
        <v>159</v>
      </c>
      <c r="H131" s="130">
        <v>2</v>
      </c>
      <c r="I131" s="131">
        <v>168.34125</v>
      </c>
      <c r="J131" s="132">
        <f t="shared" si="10"/>
        <v>336.68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336.68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336.68</v>
      </c>
      <c r="BL131" s="15" t="s">
        <v>161</v>
      </c>
      <c r="BM131" s="138" t="s">
        <v>1380</v>
      </c>
    </row>
    <row r="132" spans="2:65" s="1" customFormat="1" ht="16.5" customHeight="1">
      <c r="B132" s="125"/>
      <c r="C132" s="126" t="s">
        <v>271</v>
      </c>
      <c r="D132" s="126" t="s">
        <v>156</v>
      </c>
      <c r="E132" s="127" t="s">
        <v>1381</v>
      </c>
      <c r="F132" s="128" t="s">
        <v>1382</v>
      </c>
      <c r="G132" s="129" t="s">
        <v>159</v>
      </c>
      <c r="H132" s="130">
        <v>2</v>
      </c>
      <c r="I132" s="131">
        <v>1528.3461599999998</v>
      </c>
      <c r="J132" s="132">
        <f t="shared" si="10"/>
        <v>3056.69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3056.69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3056.69</v>
      </c>
      <c r="BL132" s="15" t="s">
        <v>161</v>
      </c>
      <c r="BM132" s="138" t="s">
        <v>1383</v>
      </c>
    </row>
    <row r="133" spans="2:65" s="1" customFormat="1" ht="16.5" customHeight="1">
      <c r="B133" s="125"/>
      <c r="C133" s="126" t="s">
        <v>275</v>
      </c>
      <c r="D133" s="126" t="s">
        <v>156</v>
      </c>
      <c r="E133" s="127" t="s">
        <v>1384</v>
      </c>
      <c r="F133" s="128" t="s">
        <v>475</v>
      </c>
      <c r="G133" s="129" t="s">
        <v>159</v>
      </c>
      <c r="H133" s="130">
        <v>1</v>
      </c>
      <c r="I133" s="131">
        <v>3746.7952499999997</v>
      </c>
      <c r="J133" s="132">
        <f t="shared" si="10"/>
        <v>3746.8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3746.8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3746.8</v>
      </c>
      <c r="BL133" s="15" t="s">
        <v>161</v>
      </c>
      <c r="BM133" s="138" t="s">
        <v>1385</v>
      </c>
    </row>
    <row r="134" spans="2:65" s="1" customFormat="1" ht="16.5" customHeight="1">
      <c r="B134" s="125"/>
      <c r="C134" s="126" t="s">
        <v>279</v>
      </c>
      <c r="D134" s="126" t="s">
        <v>156</v>
      </c>
      <c r="E134" s="127" t="s">
        <v>1386</v>
      </c>
      <c r="F134" s="128" t="s">
        <v>1387</v>
      </c>
      <c r="G134" s="129" t="s">
        <v>159</v>
      </c>
      <c r="H134" s="130">
        <v>2</v>
      </c>
      <c r="I134" s="131">
        <v>1014.8380109999999</v>
      </c>
      <c r="J134" s="132">
        <f t="shared" si="10"/>
        <v>2029.68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2029.68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2029.68</v>
      </c>
      <c r="BL134" s="15" t="s">
        <v>161</v>
      </c>
      <c r="BM134" s="138" t="s">
        <v>1388</v>
      </c>
    </row>
    <row r="135" spans="2:65" s="1" customFormat="1" ht="16.5" customHeight="1">
      <c r="B135" s="125"/>
      <c r="C135" s="126" t="s">
        <v>283</v>
      </c>
      <c r="D135" s="126" t="s">
        <v>156</v>
      </c>
      <c r="E135" s="127" t="s">
        <v>1389</v>
      </c>
      <c r="F135" s="128" t="s">
        <v>481</v>
      </c>
      <c r="G135" s="129" t="s">
        <v>159</v>
      </c>
      <c r="H135" s="130">
        <v>2</v>
      </c>
      <c r="I135" s="131">
        <v>1965.26385</v>
      </c>
      <c r="J135" s="132">
        <f t="shared" si="10"/>
        <v>3930.53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14"/>
        <v>3930.53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5" t="s">
        <v>79</v>
      </c>
      <c r="BK135" s="139">
        <f t="shared" si="19"/>
        <v>3930.53</v>
      </c>
      <c r="BL135" s="15" t="s">
        <v>161</v>
      </c>
      <c r="BM135" s="138" t="s">
        <v>1390</v>
      </c>
    </row>
    <row r="136" spans="2:65" s="1" customFormat="1" ht="16.5" customHeight="1">
      <c r="B136" s="125"/>
      <c r="C136" s="126" t="s">
        <v>287</v>
      </c>
      <c r="D136" s="126" t="s">
        <v>156</v>
      </c>
      <c r="E136" s="127" t="s">
        <v>1391</v>
      </c>
      <c r="F136" s="128" t="s">
        <v>1392</v>
      </c>
      <c r="G136" s="129" t="s">
        <v>159</v>
      </c>
      <c r="H136" s="130">
        <v>1</v>
      </c>
      <c r="I136" s="131">
        <v>2405.9042865000001</v>
      </c>
      <c r="J136" s="132">
        <f t="shared" si="10"/>
        <v>2405.9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14"/>
        <v>2405.9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5" t="s">
        <v>79</v>
      </c>
      <c r="BK136" s="139">
        <f t="shared" si="19"/>
        <v>2405.9</v>
      </c>
      <c r="BL136" s="15" t="s">
        <v>161</v>
      </c>
      <c r="BM136" s="138" t="s">
        <v>1393</v>
      </c>
    </row>
    <row r="137" spans="2:65" s="1" customFormat="1" ht="16.5" customHeight="1">
      <c r="B137" s="125"/>
      <c r="C137" s="126" t="s">
        <v>291</v>
      </c>
      <c r="D137" s="126" t="s">
        <v>156</v>
      </c>
      <c r="E137" s="127" t="s">
        <v>1394</v>
      </c>
      <c r="F137" s="128" t="s">
        <v>489</v>
      </c>
      <c r="G137" s="129" t="s">
        <v>159</v>
      </c>
      <c r="H137" s="130">
        <v>1</v>
      </c>
      <c r="I137" s="131">
        <v>149.10225</v>
      </c>
      <c r="J137" s="132">
        <f t="shared" si="10"/>
        <v>149.1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14"/>
        <v>149.1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5" t="s">
        <v>79</v>
      </c>
      <c r="BK137" s="139">
        <f t="shared" si="19"/>
        <v>149.1</v>
      </c>
      <c r="BL137" s="15" t="s">
        <v>161</v>
      </c>
      <c r="BM137" s="138" t="s">
        <v>1395</v>
      </c>
    </row>
    <row r="138" spans="2:65" s="1" customFormat="1" ht="21.75" customHeight="1">
      <c r="B138" s="125"/>
      <c r="C138" s="126" t="s">
        <v>295</v>
      </c>
      <c r="D138" s="126" t="s">
        <v>156</v>
      </c>
      <c r="E138" s="127" t="s">
        <v>1396</v>
      </c>
      <c r="F138" s="128" t="s">
        <v>492</v>
      </c>
      <c r="G138" s="129" t="s">
        <v>159</v>
      </c>
      <c r="H138" s="130">
        <v>1</v>
      </c>
      <c r="I138" s="131">
        <v>1648.7822999999999</v>
      </c>
      <c r="J138" s="132">
        <f t="shared" si="10"/>
        <v>1648.78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11"/>
        <v>0</v>
      </c>
      <c r="Q138" s="136">
        <v>0</v>
      </c>
      <c r="R138" s="136">
        <f t="shared" si="12"/>
        <v>0</v>
      </c>
      <c r="S138" s="136">
        <v>0</v>
      </c>
      <c r="T138" s="137">
        <f t="shared" si="1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14"/>
        <v>1648.78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5" t="s">
        <v>79</v>
      </c>
      <c r="BK138" s="139">
        <f t="shared" si="19"/>
        <v>1648.78</v>
      </c>
      <c r="BL138" s="15" t="s">
        <v>161</v>
      </c>
      <c r="BM138" s="138" t="s">
        <v>1397</v>
      </c>
    </row>
    <row r="139" spans="2:65" s="1" customFormat="1" ht="16.5" customHeight="1">
      <c r="B139" s="125"/>
      <c r="C139" s="126" t="s">
        <v>299</v>
      </c>
      <c r="D139" s="126" t="s">
        <v>156</v>
      </c>
      <c r="E139" s="127" t="s">
        <v>1398</v>
      </c>
      <c r="F139" s="128" t="s">
        <v>1399</v>
      </c>
      <c r="G139" s="129" t="s">
        <v>159</v>
      </c>
      <c r="H139" s="130">
        <v>1</v>
      </c>
      <c r="I139" s="131">
        <v>8665.8035309999996</v>
      </c>
      <c r="J139" s="132">
        <f t="shared" si="10"/>
        <v>8665.7999999999993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14"/>
        <v>8665.7999999999993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5" t="s">
        <v>79</v>
      </c>
      <c r="BK139" s="139">
        <f t="shared" si="19"/>
        <v>8665.7999999999993</v>
      </c>
      <c r="BL139" s="15" t="s">
        <v>161</v>
      </c>
      <c r="BM139" s="138" t="s">
        <v>1400</v>
      </c>
    </row>
    <row r="140" spans="2:65" s="1" customFormat="1" ht="16.5" customHeight="1">
      <c r="B140" s="125"/>
      <c r="C140" s="126" t="s">
        <v>305</v>
      </c>
      <c r="D140" s="126" t="s">
        <v>156</v>
      </c>
      <c r="E140" s="127" t="s">
        <v>1401</v>
      </c>
      <c r="F140" s="128" t="s">
        <v>1402</v>
      </c>
      <c r="G140" s="129" t="s">
        <v>159</v>
      </c>
      <c r="H140" s="130">
        <v>2</v>
      </c>
      <c r="I140" s="131">
        <v>57382.606940999998</v>
      </c>
      <c r="J140" s="132">
        <f t="shared" si="10"/>
        <v>114765.21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14"/>
        <v>114765.21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5" t="s">
        <v>79</v>
      </c>
      <c r="BK140" s="139">
        <f t="shared" si="19"/>
        <v>114765.21</v>
      </c>
      <c r="BL140" s="15" t="s">
        <v>161</v>
      </c>
      <c r="BM140" s="138" t="s">
        <v>1403</v>
      </c>
    </row>
    <row r="141" spans="2:65" s="1" customFormat="1" ht="16.5" customHeight="1">
      <c r="B141" s="125"/>
      <c r="C141" s="126" t="s">
        <v>308</v>
      </c>
      <c r="D141" s="126" t="s">
        <v>156</v>
      </c>
      <c r="E141" s="127" t="s">
        <v>1404</v>
      </c>
      <c r="F141" s="128" t="s">
        <v>1405</v>
      </c>
      <c r="G141" s="129" t="s">
        <v>159</v>
      </c>
      <c r="H141" s="130">
        <v>3</v>
      </c>
      <c r="I141" s="131">
        <v>520.47266699999989</v>
      </c>
      <c r="J141" s="132">
        <f t="shared" ref="J141:J172" si="20">ROUND(I141*H141,2)</f>
        <v>1561.42</v>
      </c>
      <c r="K141" s="128" t="s">
        <v>3</v>
      </c>
      <c r="L141" s="133"/>
      <c r="M141" s="134" t="s">
        <v>3</v>
      </c>
      <c r="N141" s="135" t="s">
        <v>42</v>
      </c>
      <c r="P141" s="136">
        <f t="shared" ref="P141:P172" si="21">O141*H141</f>
        <v>0</v>
      </c>
      <c r="Q141" s="136">
        <v>0</v>
      </c>
      <c r="R141" s="136">
        <f t="shared" ref="R141:R172" si="22">Q141*H141</f>
        <v>0</v>
      </c>
      <c r="S141" s="136">
        <v>0</v>
      </c>
      <c r="T141" s="137">
        <f t="shared" ref="T141:T172" si="23">S141*H141</f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ref="BE141:BE172" si="24">IF(N141="základní",J141,0)</f>
        <v>1561.42</v>
      </c>
      <c r="BF141" s="139">
        <f t="shared" ref="BF141:BF172" si="25">IF(N141="snížená",J141,0)</f>
        <v>0</v>
      </c>
      <c r="BG141" s="139">
        <f t="shared" ref="BG141:BG172" si="26">IF(N141="zákl. přenesená",J141,0)</f>
        <v>0</v>
      </c>
      <c r="BH141" s="139">
        <f t="shared" ref="BH141:BH172" si="27">IF(N141="sníž. přenesená",J141,0)</f>
        <v>0</v>
      </c>
      <c r="BI141" s="139">
        <f t="shared" ref="BI141:BI172" si="28">IF(N141="nulová",J141,0)</f>
        <v>0</v>
      </c>
      <c r="BJ141" s="15" t="s">
        <v>79</v>
      </c>
      <c r="BK141" s="139">
        <f t="shared" ref="BK141:BK172" si="29">ROUND(I141*H141,2)</f>
        <v>1561.42</v>
      </c>
      <c r="BL141" s="15" t="s">
        <v>161</v>
      </c>
      <c r="BM141" s="138" t="s">
        <v>1406</v>
      </c>
    </row>
    <row r="142" spans="2:65" s="1" customFormat="1" ht="16.5" customHeight="1">
      <c r="B142" s="125"/>
      <c r="C142" s="126" t="s">
        <v>311</v>
      </c>
      <c r="D142" s="126" t="s">
        <v>156</v>
      </c>
      <c r="E142" s="127" t="s">
        <v>1407</v>
      </c>
      <c r="F142" s="128" t="s">
        <v>504</v>
      </c>
      <c r="G142" s="129" t="s">
        <v>159</v>
      </c>
      <c r="H142" s="130">
        <v>1</v>
      </c>
      <c r="I142" s="131">
        <v>8770.8677099999986</v>
      </c>
      <c r="J142" s="132">
        <f t="shared" si="20"/>
        <v>8770.8700000000008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8770.8700000000008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8770.8700000000008</v>
      </c>
      <c r="BL142" s="15" t="s">
        <v>161</v>
      </c>
      <c r="BM142" s="138" t="s">
        <v>1408</v>
      </c>
    </row>
    <row r="143" spans="2:65" s="1" customFormat="1" ht="24.2" customHeight="1">
      <c r="B143" s="125"/>
      <c r="C143" s="126" t="s">
        <v>314</v>
      </c>
      <c r="D143" s="126" t="s">
        <v>156</v>
      </c>
      <c r="E143" s="127" t="s">
        <v>1409</v>
      </c>
      <c r="F143" s="128" t="s">
        <v>507</v>
      </c>
      <c r="G143" s="129" t="s">
        <v>159</v>
      </c>
      <c r="H143" s="130">
        <v>8</v>
      </c>
      <c r="I143" s="131">
        <v>10783.574934</v>
      </c>
      <c r="J143" s="132">
        <f t="shared" si="20"/>
        <v>86268.6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86268.6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86268.6</v>
      </c>
      <c r="BL143" s="15" t="s">
        <v>161</v>
      </c>
      <c r="BM143" s="138" t="s">
        <v>1410</v>
      </c>
    </row>
    <row r="144" spans="2:65" s="1" customFormat="1" ht="16.5" customHeight="1">
      <c r="B144" s="125"/>
      <c r="C144" s="126" t="s">
        <v>317</v>
      </c>
      <c r="D144" s="126" t="s">
        <v>156</v>
      </c>
      <c r="E144" s="127" t="s">
        <v>1411</v>
      </c>
      <c r="F144" s="128" t="s">
        <v>510</v>
      </c>
      <c r="G144" s="129" t="s">
        <v>159</v>
      </c>
      <c r="H144" s="130">
        <v>18</v>
      </c>
      <c r="I144" s="131">
        <v>4242.5073239999992</v>
      </c>
      <c r="J144" s="132">
        <f t="shared" si="20"/>
        <v>76365.13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76365.13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76365.13</v>
      </c>
      <c r="BL144" s="15" t="s">
        <v>161</v>
      </c>
      <c r="BM144" s="138" t="s">
        <v>1412</v>
      </c>
    </row>
    <row r="145" spans="2:65" s="1" customFormat="1" ht="16.5" customHeight="1">
      <c r="B145" s="125"/>
      <c r="C145" s="126" t="s">
        <v>320</v>
      </c>
      <c r="D145" s="126" t="s">
        <v>156</v>
      </c>
      <c r="E145" s="127" t="s">
        <v>1413</v>
      </c>
      <c r="F145" s="128" t="s">
        <v>513</v>
      </c>
      <c r="G145" s="129" t="s">
        <v>159</v>
      </c>
      <c r="H145" s="130">
        <v>1</v>
      </c>
      <c r="I145" s="131">
        <v>20205.124863000001</v>
      </c>
      <c r="J145" s="132">
        <f t="shared" si="20"/>
        <v>20205.12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20205.12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20205.12</v>
      </c>
      <c r="BL145" s="15" t="s">
        <v>161</v>
      </c>
      <c r="BM145" s="138" t="s">
        <v>1414</v>
      </c>
    </row>
    <row r="146" spans="2:65" s="1" customFormat="1" ht="24.2" customHeight="1">
      <c r="B146" s="125"/>
      <c r="C146" s="126" t="s">
        <v>326</v>
      </c>
      <c r="D146" s="126" t="s">
        <v>156</v>
      </c>
      <c r="E146" s="127" t="s">
        <v>1415</v>
      </c>
      <c r="F146" s="128" t="s">
        <v>301</v>
      </c>
      <c r="G146" s="129" t="s">
        <v>159</v>
      </c>
      <c r="H146" s="130">
        <v>1</v>
      </c>
      <c r="I146" s="131">
        <v>7964.9459999999999</v>
      </c>
      <c r="J146" s="132">
        <f t="shared" si="20"/>
        <v>7964.95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7964.95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7964.95</v>
      </c>
      <c r="BL146" s="15" t="s">
        <v>161</v>
      </c>
      <c r="BM146" s="138" t="s">
        <v>1416</v>
      </c>
    </row>
    <row r="147" spans="2:65" s="1" customFormat="1" ht="16.5" customHeight="1">
      <c r="B147" s="125"/>
      <c r="C147" s="126" t="s">
        <v>323</v>
      </c>
      <c r="D147" s="126" t="s">
        <v>156</v>
      </c>
      <c r="E147" s="127" t="s">
        <v>1417</v>
      </c>
      <c r="F147" s="128" t="s">
        <v>523</v>
      </c>
      <c r="G147" s="129" t="s">
        <v>159</v>
      </c>
      <c r="H147" s="130">
        <v>1</v>
      </c>
      <c r="I147" s="131">
        <v>1880.131275</v>
      </c>
      <c r="J147" s="132">
        <f t="shared" si="20"/>
        <v>1880.13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1880.13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1880.13</v>
      </c>
      <c r="BL147" s="15" t="s">
        <v>161</v>
      </c>
      <c r="BM147" s="138" t="s">
        <v>1418</v>
      </c>
    </row>
    <row r="148" spans="2:65" s="1" customFormat="1" ht="37.9" customHeight="1">
      <c r="B148" s="125"/>
      <c r="C148" s="126" t="s">
        <v>334</v>
      </c>
      <c r="D148" s="126" t="s">
        <v>156</v>
      </c>
      <c r="E148" s="127" t="s">
        <v>1419</v>
      </c>
      <c r="F148" s="128" t="s">
        <v>526</v>
      </c>
      <c r="G148" s="129" t="s">
        <v>159</v>
      </c>
      <c r="H148" s="130">
        <v>1</v>
      </c>
      <c r="I148" s="131">
        <v>466.54575</v>
      </c>
      <c r="J148" s="132">
        <f t="shared" si="20"/>
        <v>466.55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466.55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466.55</v>
      </c>
      <c r="BL148" s="15" t="s">
        <v>161</v>
      </c>
      <c r="BM148" s="138" t="s">
        <v>1420</v>
      </c>
    </row>
    <row r="149" spans="2:65" s="1" customFormat="1" ht="16.5" customHeight="1">
      <c r="B149" s="125"/>
      <c r="C149" s="126" t="s">
        <v>338</v>
      </c>
      <c r="D149" s="126" t="s">
        <v>156</v>
      </c>
      <c r="E149" s="127" t="s">
        <v>1421</v>
      </c>
      <c r="F149" s="128" t="s">
        <v>538</v>
      </c>
      <c r="G149" s="129" t="s">
        <v>159</v>
      </c>
      <c r="H149" s="130">
        <v>1</v>
      </c>
      <c r="I149" s="131">
        <v>1611.6029325</v>
      </c>
      <c r="J149" s="132">
        <f t="shared" si="20"/>
        <v>1611.6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1611.6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1611.6</v>
      </c>
      <c r="BL149" s="15" t="s">
        <v>161</v>
      </c>
      <c r="BM149" s="138" t="s">
        <v>1422</v>
      </c>
    </row>
    <row r="150" spans="2:65" s="1" customFormat="1" ht="16.5" customHeight="1">
      <c r="B150" s="125"/>
      <c r="C150" s="126" t="s">
        <v>343</v>
      </c>
      <c r="D150" s="126" t="s">
        <v>156</v>
      </c>
      <c r="E150" s="127" t="s">
        <v>1423</v>
      </c>
      <c r="F150" s="128" t="s">
        <v>541</v>
      </c>
      <c r="G150" s="129" t="s">
        <v>159</v>
      </c>
      <c r="H150" s="130">
        <v>1</v>
      </c>
      <c r="I150" s="131">
        <v>5928.2766015000007</v>
      </c>
      <c r="J150" s="132">
        <f t="shared" si="20"/>
        <v>5928.28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5928.28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5928.28</v>
      </c>
      <c r="BL150" s="15" t="s">
        <v>161</v>
      </c>
      <c r="BM150" s="138" t="s">
        <v>1424</v>
      </c>
    </row>
    <row r="151" spans="2:65" s="1" customFormat="1" ht="24.2" customHeight="1">
      <c r="B151" s="125"/>
      <c r="C151" s="126" t="s">
        <v>349</v>
      </c>
      <c r="D151" s="126" t="s">
        <v>156</v>
      </c>
      <c r="E151" s="127" t="s">
        <v>1425</v>
      </c>
      <c r="F151" s="128" t="s">
        <v>1081</v>
      </c>
      <c r="G151" s="129" t="s">
        <v>159</v>
      </c>
      <c r="H151" s="130">
        <v>1</v>
      </c>
      <c r="I151" s="131">
        <v>4932.244713</v>
      </c>
      <c r="J151" s="132">
        <f t="shared" si="20"/>
        <v>4932.24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4932.24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4932.24</v>
      </c>
      <c r="BL151" s="15" t="s">
        <v>161</v>
      </c>
      <c r="BM151" s="138" t="s">
        <v>1426</v>
      </c>
    </row>
    <row r="152" spans="2:65" s="1" customFormat="1" ht="16.5" customHeight="1">
      <c r="B152" s="125"/>
      <c r="C152" s="126" t="s">
        <v>353</v>
      </c>
      <c r="D152" s="126" t="s">
        <v>156</v>
      </c>
      <c r="E152" s="127" t="s">
        <v>1427</v>
      </c>
      <c r="F152" s="128" t="s">
        <v>1428</v>
      </c>
      <c r="G152" s="129" t="s">
        <v>159</v>
      </c>
      <c r="H152" s="130">
        <v>1</v>
      </c>
      <c r="I152" s="131">
        <v>1563.611247</v>
      </c>
      <c r="J152" s="132">
        <f t="shared" si="20"/>
        <v>1563.61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1563.61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1563.61</v>
      </c>
      <c r="BL152" s="15" t="s">
        <v>161</v>
      </c>
      <c r="BM152" s="138" t="s">
        <v>365</v>
      </c>
    </row>
    <row r="153" spans="2:65" s="1" customFormat="1" ht="16.5" customHeight="1">
      <c r="B153" s="125"/>
      <c r="C153" s="126" t="s">
        <v>357</v>
      </c>
      <c r="D153" s="126" t="s">
        <v>156</v>
      </c>
      <c r="E153" s="127" t="s">
        <v>1429</v>
      </c>
      <c r="F153" s="128" t="s">
        <v>1430</v>
      </c>
      <c r="G153" s="129" t="s">
        <v>159</v>
      </c>
      <c r="H153" s="130">
        <v>1</v>
      </c>
      <c r="I153" s="131">
        <v>620.65014000000008</v>
      </c>
      <c r="J153" s="132">
        <f t="shared" si="20"/>
        <v>620.65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620.65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620.65</v>
      </c>
      <c r="BL153" s="15" t="s">
        <v>161</v>
      </c>
      <c r="BM153" s="138" t="s">
        <v>369</v>
      </c>
    </row>
    <row r="154" spans="2:65" s="1" customFormat="1" ht="16.5" customHeight="1">
      <c r="B154" s="125"/>
      <c r="C154" s="126" t="s">
        <v>362</v>
      </c>
      <c r="D154" s="126" t="s">
        <v>156</v>
      </c>
      <c r="E154" s="127" t="s">
        <v>1431</v>
      </c>
      <c r="F154" s="128" t="s">
        <v>544</v>
      </c>
      <c r="G154" s="129" t="s">
        <v>159</v>
      </c>
      <c r="H154" s="130">
        <v>2</v>
      </c>
      <c r="I154" s="131">
        <v>1683.4124999999999</v>
      </c>
      <c r="J154" s="132">
        <f t="shared" si="20"/>
        <v>3366.83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3366.83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3366.83</v>
      </c>
      <c r="BL154" s="15" t="s">
        <v>161</v>
      </c>
      <c r="BM154" s="138" t="s">
        <v>373</v>
      </c>
    </row>
    <row r="155" spans="2:65" s="1" customFormat="1" ht="16.5" customHeight="1">
      <c r="B155" s="125"/>
      <c r="C155" s="126" t="s">
        <v>366</v>
      </c>
      <c r="D155" s="126" t="s">
        <v>156</v>
      </c>
      <c r="E155" s="127" t="s">
        <v>1432</v>
      </c>
      <c r="F155" s="128" t="s">
        <v>547</v>
      </c>
      <c r="G155" s="129" t="s">
        <v>159</v>
      </c>
      <c r="H155" s="130">
        <v>2</v>
      </c>
      <c r="I155" s="131">
        <v>1950.8345999999999</v>
      </c>
      <c r="J155" s="132">
        <f t="shared" si="20"/>
        <v>3901.67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3901.67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3901.67</v>
      </c>
      <c r="BL155" s="15" t="s">
        <v>161</v>
      </c>
      <c r="BM155" s="138" t="s">
        <v>575</v>
      </c>
    </row>
    <row r="156" spans="2:65" s="1" customFormat="1" ht="16.5" customHeight="1">
      <c r="B156" s="125"/>
      <c r="C156" s="126" t="s">
        <v>370</v>
      </c>
      <c r="D156" s="126" t="s">
        <v>156</v>
      </c>
      <c r="E156" s="127" t="s">
        <v>1433</v>
      </c>
      <c r="F156" s="128" t="s">
        <v>550</v>
      </c>
      <c r="G156" s="129" t="s">
        <v>159</v>
      </c>
      <c r="H156" s="130">
        <v>1</v>
      </c>
      <c r="I156" s="131">
        <v>1795.1526120000001</v>
      </c>
      <c r="J156" s="132">
        <f t="shared" si="20"/>
        <v>1795.15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1795.15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1795.15</v>
      </c>
      <c r="BL156" s="15" t="s">
        <v>161</v>
      </c>
      <c r="BM156" s="138" t="s">
        <v>578</v>
      </c>
    </row>
    <row r="157" spans="2:65" s="1" customFormat="1" ht="16.5" customHeight="1">
      <c r="B157" s="125"/>
      <c r="C157" s="126" t="s">
        <v>374</v>
      </c>
      <c r="D157" s="126" t="s">
        <v>156</v>
      </c>
      <c r="E157" s="127" t="s">
        <v>1434</v>
      </c>
      <c r="F157" s="128" t="s">
        <v>553</v>
      </c>
      <c r="G157" s="129" t="s">
        <v>159</v>
      </c>
      <c r="H157" s="130">
        <v>2</v>
      </c>
      <c r="I157" s="131">
        <v>575.24609999999996</v>
      </c>
      <c r="J157" s="132">
        <f t="shared" si="20"/>
        <v>1150.49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1150.49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1150.49</v>
      </c>
      <c r="BL157" s="15" t="s">
        <v>161</v>
      </c>
      <c r="BM157" s="138" t="s">
        <v>582</v>
      </c>
    </row>
    <row r="158" spans="2:65" s="1" customFormat="1" ht="16.5" customHeight="1">
      <c r="B158" s="125"/>
      <c r="C158" s="126" t="s">
        <v>378</v>
      </c>
      <c r="D158" s="126" t="s">
        <v>156</v>
      </c>
      <c r="E158" s="127" t="s">
        <v>1435</v>
      </c>
      <c r="F158" s="128" t="s">
        <v>556</v>
      </c>
      <c r="G158" s="129" t="s">
        <v>159</v>
      </c>
      <c r="H158" s="130">
        <v>1</v>
      </c>
      <c r="I158" s="131">
        <v>2873.8641029999999</v>
      </c>
      <c r="J158" s="132">
        <f t="shared" si="20"/>
        <v>2873.86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2873.86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2873.86</v>
      </c>
      <c r="BL158" s="15" t="s">
        <v>161</v>
      </c>
      <c r="BM158" s="138" t="s">
        <v>585</v>
      </c>
    </row>
    <row r="159" spans="2:65" s="1" customFormat="1" ht="37.9" customHeight="1">
      <c r="B159" s="125"/>
      <c r="C159" s="126" t="s">
        <v>382</v>
      </c>
      <c r="D159" s="126" t="s">
        <v>156</v>
      </c>
      <c r="E159" s="127" t="s">
        <v>1436</v>
      </c>
      <c r="F159" s="128" t="s">
        <v>559</v>
      </c>
      <c r="G159" s="129" t="s">
        <v>159</v>
      </c>
      <c r="H159" s="130">
        <v>6</v>
      </c>
      <c r="I159" s="131">
        <v>1956.6062999999999</v>
      </c>
      <c r="J159" s="132">
        <f t="shared" si="20"/>
        <v>11739.64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11739.64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11739.64</v>
      </c>
      <c r="BL159" s="15" t="s">
        <v>161</v>
      </c>
      <c r="BM159" s="138" t="s">
        <v>1437</v>
      </c>
    </row>
    <row r="160" spans="2:65" s="1" customFormat="1" ht="16.5" customHeight="1">
      <c r="B160" s="125"/>
      <c r="C160" s="126" t="s">
        <v>386</v>
      </c>
      <c r="D160" s="126" t="s">
        <v>156</v>
      </c>
      <c r="E160" s="127" t="s">
        <v>1438</v>
      </c>
      <c r="F160" s="128" t="s">
        <v>562</v>
      </c>
      <c r="G160" s="129" t="s">
        <v>159</v>
      </c>
      <c r="H160" s="130">
        <v>1</v>
      </c>
      <c r="I160" s="131">
        <v>961.94999999999993</v>
      </c>
      <c r="J160" s="132">
        <f t="shared" si="20"/>
        <v>961.95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961.95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961.95</v>
      </c>
      <c r="BL160" s="15" t="s">
        <v>161</v>
      </c>
      <c r="BM160" s="138" t="s">
        <v>589</v>
      </c>
    </row>
    <row r="161" spans="2:65" s="1" customFormat="1" ht="16.5" customHeight="1">
      <c r="B161" s="125"/>
      <c r="C161" s="126" t="s">
        <v>328</v>
      </c>
      <c r="D161" s="126" t="s">
        <v>156</v>
      </c>
      <c r="E161" s="127" t="s">
        <v>1439</v>
      </c>
      <c r="F161" s="128" t="s">
        <v>564</v>
      </c>
      <c r="G161" s="129" t="s">
        <v>159</v>
      </c>
      <c r="H161" s="130">
        <v>1</v>
      </c>
      <c r="I161" s="131">
        <v>240.48749999999998</v>
      </c>
      <c r="J161" s="132">
        <f t="shared" si="20"/>
        <v>240.49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240.49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240.49</v>
      </c>
      <c r="BL161" s="15" t="s">
        <v>161</v>
      </c>
      <c r="BM161" s="138" t="s">
        <v>592</v>
      </c>
    </row>
    <row r="162" spans="2:65" s="1" customFormat="1" ht="16.5" customHeight="1">
      <c r="B162" s="125"/>
      <c r="C162" s="126" t="s">
        <v>393</v>
      </c>
      <c r="D162" s="126" t="s">
        <v>156</v>
      </c>
      <c r="E162" s="127" t="s">
        <v>1440</v>
      </c>
      <c r="F162" s="128" t="s">
        <v>566</v>
      </c>
      <c r="G162" s="129" t="s">
        <v>159</v>
      </c>
      <c r="H162" s="130">
        <v>35</v>
      </c>
      <c r="I162" s="131">
        <v>115.222371</v>
      </c>
      <c r="J162" s="132">
        <f t="shared" si="20"/>
        <v>4032.78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4032.78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4032.78</v>
      </c>
      <c r="BL162" s="15" t="s">
        <v>161</v>
      </c>
      <c r="BM162" s="138" t="s">
        <v>377</v>
      </c>
    </row>
    <row r="163" spans="2:65" s="1" customFormat="1" ht="16.5" customHeight="1">
      <c r="B163" s="125"/>
      <c r="C163" s="126" t="s">
        <v>333</v>
      </c>
      <c r="D163" s="126" t="s">
        <v>156</v>
      </c>
      <c r="E163" s="127" t="s">
        <v>1441</v>
      </c>
      <c r="F163" s="128" t="s">
        <v>568</v>
      </c>
      <c r="G163" s="129" t="s">
        <v>159</v>
      </c>
      <c r="H163" s="130">
        <v>35</v>
      </c>
      <c r="I163" s="131">
        <v>2.4914504999999996</v>
      </c>
      <c r="J163" s="132">
        <f t="shared" si="20"/>
        <v>87.2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87.2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87.2</v>
      </c>
      <c r="BL163" s="15" t="s">
        <v>161</v>
      </c>
      <c r="BM163" s="138" t="s">
        <v>385</v>
      </c>
    </row>
    <row r="164" spans="2:65" s="1" customFormat="1" ht="16.5" customHeight="1">
      <c r="B164" s="125"/>
      <c r="C164" s="126" t="s">
        <v>579</v>
      </c>
      <c r="D164" s="126" t="s">
        <v>156</v>
      </c>
      <c r="E164" s="127" t="s">
        <v>1442</v>
      </c>
      <c r="F164" s="128" t="s">
        <v>570</v>
      </c>
      <c r="G164" s="129" t="s">
        <v>159</v>
      </c>
      <c r="H164" s="130">
        <v>3</v>
      </c>
      <c r="I164" s="131">
        <v>600.88206749999995</v>
      </c>
      <c r="J164" s="132">
        <f t="shared" si="20"/>
        <v>1802.65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24"/>
        <v>1802.65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5" t="s">
        <v>79</v>
      </c>
      <c r="BK164" s="139">
        <f t="shared" si="29"/>
        <v>1802.65</v>
      </c>
      <c r="BL164" s="15" t="s">
        <v>161</v>
      </c>
      <c r="BM164" s="138" t="s">
        <v>389</v>
      </c>
    </row>
    <row r="165" spans="2:65" s="1" customFormat="1" ht="16.5" customHeight="1">
      <c r="B165" s="125"/>
      <c r="C165" s="126" t="s">
        <v>337</v>
      </c>
      <c r="D165" s="126" t="s">
        <v>156</v>
      </c>
      <c r="E165" s="127" t="s">
        <v>1443</v>
      </c>
      <c r="F165" s="128" t="s">
        <v>572</v>
      </c>
      <c r="G165" s="129" t="s">
        <v>159</v>
      </c>
      <c r="H165" s="130">
        <v>1</v>
      </c>
      <c r="I165" s="131">
        <v>3843.8079074999996</v>
      </c>
      <c r="J165" s="132">
        <f t="shared" si="20"/>
        <v>3843.81</v>
      </c>
      <c r="K165" s="128" t="s">
        <v>3</v>
      </c>
      <c r="L165" s="133"/>
      <c r="M165" s="134" t="s">
        <v>3</v>
      </c>
      <c r="N165" s="135" t="s">
        <v>42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si="24"/>
        <v>3843.81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5" t="s">
        <v>79</v>
      </c>
      <c r="BK165" s="139">
        <f t="shared" si="29"/>
        <v>3843.81</v>
      </c>
      <c r="BL165" s="15" t="s">
        <v>161</v>
      </c>
      <c r="BM165" s="138" t="s">
        <v>605</v>
      </c>
    </row>
    <row r="166" spans="2:65" s="1" customFormat="1" ht="16.5" customHeight="1">
      <c r="B166" s="125"/>
      <c r="C166" s="126" t="s">
        <v>586</v>
      </c>
      <c r="D166" s="126" t="s">
        <v>156</v>
      </c>
      <c r="E166" s="127" t="s">
        <v>1444</v>
      </c>
      <c r="F166" s="128" t="s">
        <v>574</v>
      </c>
      <c r="G166" s="129" t="s">
        <v>159</v>
      </c>
      <c r="H166" s="130">
        <v>2</v>
      </c>
      <c r="I166" s="131">
        <v>907.11884999999995</v>
      </c>
      <c r="J166" s="132">
        <f t="shared" si="20"/>
        <v>1814.24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24"/>
        <v>1814.24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5" t="s">
        <v>79</v>
      </c>
      <c r="BK166" s="139">
        <f t="shared" si="29"/>
        <v>1814.24</v>
      </c>
      <c r="BL166" s="15" t="s">
        <v>161</v>
      </c>
      <c r="BM166" s="138" t="s">
        <v>392</v>
      </c>
    </row>
    <row r="167" spans="2:65" s="1" customFormat="1" ht="24.2" customHeight="1">
      <c r="B167" s="125"/>
      <c r="C167" s="126" t="s">
        <v>340</v>
      </c>
      <c r="D167" s="126" t="s">
        <v>156</v>
      </c>
      <c r="E167" s="127" t="s">
        <v>1445</v>
      </c>
      <c r="F167" s="128" t="s">
        <v>577</v>
      </c>
      <c r="G167" s="129" t="s">
        <v>159</v>
      </c>
      <c r="H167" s="130">
        <v>1</v>
      </c>
      <c r="I167" s="131">
        <v>5577.3860999999997</v>
      </c>
      <c r="J167" s="132">
        <f t="shared" si="20"/>
        <v>5577.39</v>
      </c>
      <c r="K167" s="128" t="s">
        <v>3</v>
      </c>
      <c r="L167" s="133"/>
      <c r="M167" s="134" t="s">
        <v>3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si="24"/>
        <v>5577.39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5" t="s">
        <v>79</v>
      </c>
      <c r="BK167" s="139">
        <f t="shared" si="29"/>
        <v>5577.39</v>
      </c>
      <c r="BL167" s="15" t="s">
        <v>161</v>
      </c>
      <c r="BM167" s="138" t="s">
        <v>396</v>
      </c>
    </row>
    <row r="168" spans="2:65" s="1" customFormat="1" ht="16.5" customHeight="1">
      <c r="B168" s="125"/>
      <c r="C168" s="126" t="s">
        <v>593</v>
      </c>
      <c r="D168" s="126" t="s">
        <v>156</v>
      </c>
      <c r="E168" s="127" t="s">
        <v>1446</v>
      </c>
      <c r="F168" s="128" t="s">
        <v>581</v>
      </c>
      <c r="G168" s="129" t="s">
        <v>159</v>
      </c>
      <c r="H168" s="130">
        <v>1</v>
      </c>
      <c r="I168" s="131">
        <v>1522.76685</v>
      </c>
      <c r="J168" s="132">
        <f t="shared" si="20"/>
        <v>1522.77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21"/>
        <v>0</v>
      </c>
      <c r="Q168" s="136">
        <v>0</v>
      </c>
      <c r="R168" s="136">
        <f t="shared" si="22"/>
        <v>0</v>
      </c>
      <c r="S168" s="136">
        <v>0</v>
      </c>
      <c r="T168" s="137">
        <f t="shared" si="2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24"/>
        <v>1522.77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5" t="s">
        <v>79</v>
      </c>
      <c r="BK168" s="139">
        <f t="shared" si="29"/>
        <v>1522.77</v>
      </c>
      <c r="BL168" s="15" t="s">
        <v>161</v>
      </c>
      <c r="BM168" s="138" t="s">
        <v>615</v>
      </c>
    </row>
    <row r="169" spans="2:65" s="1" customFormat="1" ht="16.5" customHeight="1">
      <c r="B169" s="125"/>
      <c r="C169" s="126" t="s">
        <v>596</v>
      </c>
      <c r="D169" s="126" t="s">
        <v>156</v>
      </c>
      <c r="E169" s="127" t="s">
        <v>1447</v>
      </c>
      <c r="F169" s="128" t="s">
        <v>584</v>
      </c>
      <c r="G169" s="129" t="s">
        <v>159</v>
      </c>
      <c r="H169" s="130">
        <v>1</v>
      </c>
      <c r="I169" s="131">
        <v>1137.98685</v>
      </c>
      <c r="J169" s="132">
        <f t="shared" si="20"/>
        <v>1137.99</v>
      </c>
      <c r="K169" s="128" t="s">
        <v>3</v>
      </c>
      <c r="L169" s="133"/>
      <c r="M169" s="134" t="s">
        <v>3</v>
      </c>
      <c r="N169" s="135" t="s">
        <v>42</v>
      </c>
      <c r="P169" s="136">
        <f t="shared" si="21"/>
        <v>0</v>
      </c>
      <c r="Q169" s="136">
        <v>0</v>
      </c>
      <c r="R169" s="136">
        <f t="shared" si="22"/>
        <v>0</v>
      </c>
      <c r="S169" s="136">
        <v>0</v>
      </c>
      <c r="T169" s="137">
        <f t="shared" si="23"/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si="24"/>
        <v>1137.99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5" t="s">
        <v>79</v>
      </c>
      <c r="BK169" s="139">
        <f t="shared" si="29"/>
        <v>1137.99</v>
      </c>
      <c r="BL169" s="15" t="s">
        <v>161</v>
      </c>
      <c r="BM169" s="138" t="s">
        <v>619</v>
      </c>
    </row>
    <row r="170" spans="2:65" s="1" customFormat="1" ht="16.5" customHeight="1">
      <c r="B170" s="125"/>
      <c r="C170" s="126" t="s">
        <v>599</v>
      </c>
      <c r="D170" s="126" t="s">
        <v>156</v>
      </c>
      <c r="E170" s="127" t="s">
        <v>1448</v>
      </c>
      <c r="F170" s="128" t="s">
        <v>588</v>
      </c>
      <c r="G170" s="129" t="s">
        <v>159</v>
      </c>
      <c r="H170" s="130">
        <v>105</v>
      </c>
      <c r="I170" s="131">
        <v>237.92871299999999</v>
      </c>
      <c r="J170" s="132">
        <f t="shared" si="20"/>
        <v>24982.51</v>
      </c>
      <c r="K170" s="128" t="s">
        <v>3</v>
      </c>
      <c r="L170" s="133"/>
      <c r="M170" s="134" t="s">
        <v>3</v>
      </c>
      <c r="N170" s="135" t="s">
        <v>42</v>
      </c>
      <c r="P170" s="136">
        <f t="shared" si="21"/>
        <v>0</v>
      </c>
      <c r="Q170" s="136">
        <v>0</v>
      </c>
      <c r="R170" s="136">
        <f t="shared" si="22"/>
        <v>0</v>
      </c>
      <c r="S170" s="136">
        <v>0</v>
      </c>
      <c r="T170" s="137">
        <f t="shared" si="23"/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si="24"/>
        <v>24982.51</v>
      </c>
      <c r="BF170" s="139">
        <f t="shared" si="25"/>
        <v>0</v>
      </c>
      <c r="BG170" s="139">
        <f t="shared" si="26"/>
        <v>0</v>
      </c>
      <c r="BH170" s="139">
        <f t="shared" si="27"/>
        <v>0</v>
      </c>
      <c r="BI170" s="139">
        <f t="shared" si="28"/>
        <v>0</v>
      </c>
      <c r="BJ170" s="15" t="s">
        <v>79</v>
      </c>
      <c r="BK170" s="139">
        <f t="shared" si="29"/>
        <v>24982.51</v>
      </c>
      <c r="BL170" s="15" t="s">
        <v>161</v>
      </c>
      <c r="BM170" s="138" t="s">
        <v>623</v>
      </c>
    </row>
    <row r="171" spans="2:65" s="1" customFormat="1" ht="16.5" customHeight="1">
      <c r="B171" s="125"/>
      <c r="C171" s="126" t="s">
        <v>602</v>
      </c>
      <c r="D171" s="126" t="s">
        <v>156</v>
      </c>
      <c r="E171" s="127" t="s">
        <v>1449</v>
      </c>
      <c r="F171" s="128" t="s">
        <v>591</v>
      </c>
      <c r="G171" s="129" t="s">
        <v>159</v>
      </c>
      <c r="H171" s="130">
        <v>15</v>
      </c>
      <c r="I171" s="131">
        <v>335.72055</v>
      </c>
      <c r="J171" s="132">
        <f t="shared" si="20"/>
        <v>5035.8100000000004</v>
      </c>
      <c r="K171" s="128" t="s">
        <v>3</v>
      </c>
      <c r="L171" s="133"/>
      <c r="M171" s="134" t="s">
        <v>3</v>
      </c>
      <c r="N171" s="135" t="s">
        <v>42</v>
      </c>
      <c r="P171" s="136">
        <f t="shared" si="21"/>
        <v>0</v>
      </c>
      <c r="Q171" s="136">
        <v>0</v>
      </c>
      <c r="R171" s="136">
        <f t="shared" si="22"/>
        <v>0</v>
      </c>
      <c r="S171" s="136">
        <v>0</v>
      </c>
      <c r="T171" s="137">
        <f t="shared" si="23"/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si="24"/>
        <v>5035.8100000000004</v>
      </c>
      <c r="BF171" s="139">
        <f t="shared" si="25"/>
        <v>0</v>
      </c>
      <c r="BG171" s="139">
        <f t="shared" si="26"/>
        <v>0</v>
      </c>
      <c r="BH171" s="139">
        <f t="shared" si="27"/>
        <v>0</v>
      </c>
      <c r="BI171" s="139">
        <f t="shared" si="28"/>
        <v>0</v>
      </c>
      <c r="BJ171" s="15" t="s">
        <v>79</v>
      </c>
      <c r="BK171" s="139">
        <f t="shared" si="29"/>
        <v>5035.8100000000004</v>
      </c>
      <c r="BL171" s="15" t="s">
        <v>161</v>
      </c>
      <c r="BM171" s="138" t="s">
        <v>627</v>
      </c>
    </row>
    <row r="172" spans="2:65" s="1" customFormat="1" ht="16.5" customHeight="1">
      <c r="B172" s="125"/>
      <c r="C172" s="126" t="s">
        <v>606</v>
      </c>
      <c r="D172" s="126" t="s">
        <v>156</v>
      </c>
      <c r="E172" s="127" t="s">
        <v>1450</v>
      </c>
      <c r="F172" s="128" t="s">
        <v>595</v>
      </c>
      <c r="G172" s="129" t="s">
        <v>159</v>
      </c>
      <c r="H172" s="130">
        <v>4</v>
      </c>
      <c r="I172" s="131">
        <v>823.57349249999993</v>
      </c>
      <c r="J172" s="132">
        <f t="shared" si="20"/>
        <v>3294.29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21"/>
        <v>0</v>
      </c>
      <c r="Q172" s="136">
        <v>0</v>
      </c>
      <c r="R172" s="136">
        <f t="shared" si="22"/>
        <v>0</v>
      </c>
      <c r="S172" s="136">
        <v>0</v>
      </c>
      <c r="T172" s="137">
        <f t="shared" si="2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24"/>
        <v>3294.29</v>
      </c>
      <c r="BF172" s="139">
        <f t="shared" si="25"/>
        <v>0</v>
      </c>
      <c r="BG172" s="139">
        <f t="shared" si="26"/>
        <v>0</v>
      </c>
      <c r="BH172" s="139">
        <f t="shared" si="27"/>
        <v>0</v>
      </c>
      <c r="BI172" s="139">
        <f t="shared" si="28"/>
        <v>0</v>
      </c>
      <c r="BJ172" s="15" t="s">
        <v>79</v>
      </c>
      <c r="BK172" s="139">
        <f t="shared" si="29"/>
        <v>3294.29</v>
      </c>
      <c r="BL172" s="15" t="s">
        <v>161</v>
      </c>
      <c r="BM172" s="138" t="s">
        <v>631</v>
      </c>
    </row>
    <row r="173" spans="2:65" s="1" customFormat="1" ht="16.5" customHeight="1">
      <c r="B173" s="125"/>
      <c r="C173" s="126" t="s">
        <v>609</v>
      </c>
      <c r="D173" s="126" t="s">
        <v>156</v>
      </c>
      <c r="E173" s="127" t="s">
        <v>1451</v>
      </c>
      <c r="F173" s="128" t="s">
        <v>598</v>
      </c>
      <c r="G173" s="129" t="s">
        <v>159</v>
      </c>
      <c r="H173" s="130">
        <v>4</v>
      </c>
      <c r="I173" s="131">
        <v>226.44302999999999</v>
      </c>
      <c r="J173" s="132">
        <f t="shared" ref="J173:J200" si="30">ROUND(I173*H173,2)</f>
        <v>905.77</v>
      </c>
      <c r="K173" s="128" t="s">
        <v>3</v>
      </c>
      <c r="L173" s="133"/>
      <c r="M173" s="134" t="s">
        <v>3</v>
      </c>
      <c r="N173" s="135" t="s">
        <v>42</v>
      </c>
      <c r="P173" s="136">
        <f t="shared" ref="P173:P200" si="31">O173*H173</f>
        <v>0</v>
      </c>
      <c r="Q173" s="136">
        <v>0</v>
      </c>
      <c r="R173" s="136">
        <f t="shared" ref="R173:R200" si="32">Q173*H173</f>
        <v>0</v>
      </c>
      <c r="S173" s="136">
        <v>0</v>
      </c>
      <c r="T173" s="137">
        <f t="shared" ref="T173:T200" si="33">S173*H173</f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ref="BE173:BE200" si="34">IF(N173="základní",J173,0)</f>
        <v>905.77</v>
      </c>
      <c r="BF173" s="139">
        <f t="shared" ref="BF173:BF200" si="35">IF(N173="snížená",J173,0)</f>
        <v>0</v>
      </c>
      <c r="BG173" s="139">
        <f t="shared" ref="BG173:BG200" si="36">IF(N173="zákl. přenesená",J173,0)</f>
        <v>0</v>
      </c>
      <c r="BH173" s="139">
        <f t="shared" ref="BH173:BH200" si="37">IF(N173="sníž. přenesená",J173,0)</f>
        <v>0</v>
      </c>
      <c r="BI173" s="139">
        <f t="shared" ref="BI173:BI200" si="38">IF(N173="nulová",J173,0)</f>
        <v>0</v>
      </c>
      <c r="BJ173" s="15" t="s">
        <v>79</v>
      </c>
      <c r="BK173" s="139">
        <f t="shared" ref="BK173:BK200" si="39">ROUND(I173*H173,2)</f>
        <v>905.77</v>
      </c>
      <c r="BL173" s="15" t="s">
        <v>161</v>
      </c>
      <c r="BM173" s="138" t="s">
        <v>634</v>
      </c>
    </row>
    <row r="174" spans="2:65" s="1" customFormat="1" ht="16.5" customHeight="1">
      <c r="B174" s="125"/>
      <c r="C174" s="126" t="s">
        <v>612</v>
      </c>
      <c r="D174" s="126" t="s">
        <v>156</v>
      </c>
      <c r="E174" s="127" t="s">
        <v>1452</v>
      </c>
      <c r="F174" s="128" t="s">
        <v>601</v>
      </c>
      <c r="G174" s="129" t="s">
        <v>159</v>
      </c>
      <c r="H174" s="130">
        <v>4</v>
      </c>
      <c r="I174" s="131">
        <v>212.59094999999999</v>
      </c>
      <c r="J174" s="132">
        <f t="shared" si="30"/>
        <v>850.36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850.36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850.36</v>
      </c>
      <c r="BL174" s="15" t="s">
        <v>161</v>
      </c>
      <c r="BM174" s="138" t="s">
        <v>638</v>
      </c>
    </row>
    <row r="175" spans="2:65" s="1" customFormat="1" ht="16.5" customHeight="1">
      <c r="B175" s="125"/>
      <c r="C175" s="126" t="s">
        <v>616</v>
      </c>
      <c r="D175" s="126" t="s">
        <v>156</v>
      </c>
      <c r="E175" s="127" t="s">
        <v>1453</v>
      </c>
      <c r="F175" s="128" t="s">
        <v>604</v>
      </c>
      <c r="G175" s="129" t="s">
        <v>159</v>
      </c>
      <c r="H175" s="130">
        <v>18</v>
      </c>
      <c r="I175" s="131">
        <v>82.400636999999989</v>
      </c>
      <c r="J175" s="132">
        <f t="shared" si="30"/>
        <v>1483.21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1483.21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1483.21</v>
      </c>
      <c r="BL175" s="15" t="s">
        <v>161</v>
      </c>
      <c r="BM175" s="138" t="s">
        <v>642</v>
      </c>
    </row>
    <row r="176" spans="2:65" s="1" customFormat="1" ht="16.5" customHeight="1">
      <c r="B176" s="125"/>
      <c r="C176" s="126" t="s">
        <v>620</v>
      </c>
      <c r="D176" s="126" t="s">
        <v>156</v>
      </c>
      <c r="E176" s="127" t="s">
        <v>1454</v>
      </c>
      <c r="F176" s="128" t="s">
        <v>608</v>
      </c>
      <c r="G176" s="129" t="s">
        <v>159</v>
      </c>
      <c r="H176" s="130">
        <v>1</v>
      </c>
      <c r="I176" s="131">
        <v>82.400636999999989</v>
      </c>
      <c r="J176" s="132">
        <f t="shared" si="30"/>
        <v>82.4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82.4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82.4</v>
      </c>
      <c r="BL176" s="15" t="s">
        <v>161</v>
      </c>
      <c r="BM176" s="138" t="s">
        <v>873</v>
      </c>
    </row>
    <row r="177" spans="2:65" s="1" customFormat="1" ht="16.5" customHeight="1">
      <c r="B177" s="125"/>
      <c r="C177" s="126" t="s">
        <v>624</v>
      </c>
      <c r="D177" s="126" t="s">
        <v>156</v>
      </c>
      <c r="E177" s="127" t="s">
        <v>1455</v>
      </c>
      <c r="F177" s="128" t="s">
        <v>611</v>
      </c>
      <c r="G177" s="129" t="s">
        <v>159</v>
      </c>
      <c r="H177" s="130">
        <v>13</v>
      </c>
      <c r="I177" s="131">
        <v>82.400636999999989</v>
      </c>
      <c r="J177" s="132">
        <f t="shared" si="30"/>
        <v>1071.21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1071.21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1071.21</v>
      </c>
      <c r="BL177" s="15" t="s">
        <v>161</v>
      </c>
      <c r="BM177" s="138" t="s">
        <v>881</v>
      </c>
    </row>
    <row r="178" spans="2:65" s="1" customFormat="1" ht="16.5" customHeight="1">
      <c r="B178" s="125"/>
      <c r="C178" s="126" t="s">
        <v>628</v>
      </c>
      <c r="D178" s="126" t="s">
        <v>156</v>
      </c>
      <c r="E178" s="127" t="s">
        <v>1456</v>
      </c>
      <c r="F178" s="128" t="s">
        <v>614</v>
      </c>
      <c r="G178" s="129" t="s">
        <v>159</v>
      </c>
      <c r="H178" s="130">
        <v>22</v>
      </c>
      <c r="I178" s="131">
        <v>284.35242</v>
      </c>
      <c r="J178" s="132">
        <f t="shared" si="30"/>
        <v>6255.75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6255.75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6255.75</v>
      </c>
      <c r="BL178" s="15" t="s">
        <v>161</v>
      </c>
      <c r="BM178" s="138" t="s">
        <v>889</v>
      </c>
    </row>
    <row r="179" spans="2:65" s="1" customFormat="1" ht="16.5" customHeight="1">
      <c r="B179" s="125"/>
      <c r="C179" s="126" t="s">
        <v>348</v>
      </c>
      <c r="D179" s="126" t="s">
        <v>156</v>
      </c>
      <c r="E179" s="127" t="s">
        <v>1457</v>
      </c>
      <c r="F179" s="128" t="s">
        <v>618</v>
      </c>
      <c r="G179" s="129" t="s">
        <v>159</v>
      </c>
      <c r="H179" s="130">
        <v>53</v>
      </c>
      <c r="I179" s="131">
        <v>34.245420000000003</v>
      </c>
      <c r="J179" s="132">
        <f t="shared" si="30"/>
        <v>1815.01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1815.01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1815.01</v>
      </c>
      <c r="BL179" s="15" t="s">
        <v>161</v>
      </c>
      <c r="BM179" s="138" t="s">
        <v>646</v>
      </c>
    </row>
    <row r="180" spans="2:65" s="1" customFormat="1" ht="16.5" customHeight="1">
      <c r="B180" s="125"/>
      <c r="C180" s="126" t="s">
        <v>635</v>
      </c>
      <c r="D180" s="126" t="s">
        <v>156</v>
      </c>
      <c r="E180" s="127" t="s">
        <v>1458</v>
      </c>
      <c r="F180" s="128" t="s">
        <v>622</v>
      </c>
      <c r="G180" s="129" t="s">
        <v>159</v>
      </c>
      <c r="H180" s="130">
        <v>32</v>
      </c>
      <c r="I180" s="131">
        <v>86.671694999999985</v>
      </c>
      <c r="J180" s="132">
        <f t="shared" si="30"/>
        <v>2773.49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2773.49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2773.49</v>
      </c>
      <c r="BL180" s="15" t="s">
        <v>161</v>
      </c>
      <c r="BM180" s="138" t="s">
        <v>649</v>
      </c>
    </row>
    <row r="181" spans="2:65" s="1" customFormat="1" ht="16.5" customHeight="1">
      <c r="B181" s="125"/>
      <c r="C181" s="126" t="s">
        <v>639</v>
      </c>
      <c r="D181" s="126" t="s">
        <v>156</v>
      </c>
      <c r="E181" s="127" t="s">
        <v>1459</v>
      </c>
      <c r="F181" s="128" t="s">
        <v>626</v>
      </c>
      <c r="G181" s="129" t="s">
        <v>159</v>
      </c>
      <c r="H181" s="130">
        <v>38</v>
      </c>
      <c r="I181" s="131">
        <v>149.10225</v>
      </c>
      <c r="J181" s="132">
        <f t="shared" si="30"/>
        <v>5665.89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5665.89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5665.89</v>
      </c>
      <c r="BL181" s="15" t="s">
        <v>161</v>
      </c>
      <c r="BM181" s="138" t="s">
        <v>653</v>
      </c>
    </row>
    <row r="182" spans="2:65" s="1" customFormat="1" ht="16.5" customHeight="1">
      <c r="B182" s="125"/>
      <c r="C182" s="126" t="s">
        <v>643</v>
      </c>
      <c r="D182" s="126" t="s">
        <v>156</v>
      </c>
      <c r="E182" s="127" t="s">
        <v>1460</v>
      </c>
      <c r="F182" s="128" t="s">
        <v>630</v>
      </c>
      <c r="G182" s="129" t="s">
        <v>159</v>
      </c>
      <c r="H182" s="130">
        <v>4</v>
      </c>
      <c r="I182" s="131">
        <v>211.917585</v>
      </c>
      <c r="J182" s="132">
        <f t="shared" si="30"/>
        <v>847.67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847.67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847.67</v>
      </c>
      <c r="BL182" s="15" t="s">
        <v>161</v>
      </c>
      <c r="BM182" s="138" t="s">
        <v>656</v>
      </c>
    </row>
    <row r="183" spans="2:65" s="1" customFormat="1" ht="16.5" customHeight="1">
      <c r="B183" s="125"/>
      <c r="C183" s="126" t="s">
        <v>545</v>
      </c>
      <c r="D183" s="126" t="s">
        <v>156</v>
      </c>
      <c r="E183" s="127" t="s">
        <v>1461</v>
      </c>
      <c r="F183" s="128" t="s">
        <v>633</v>
      </c>
      <c r="G183" s="129" t="s">
        <v>159</v>
      </c>
      <c r="H183" s="130">
        <v>1</v>
      </c>
      <c r="I183" s="131">
        <v>206.33827499999998</v>
      </c>
      <c r="J183" s="132">
        <f t="shared" si="30"/>
        <v>206.34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206.34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206.34</v>
      </c>
      <c r="BL183" s="15" t="s">
        <v>161</v>
      </c>
      <c r="BM183" s="138" t="s">
        <v>660</v>
      </c>
    </row>
    <row r="184" spans="2:65" s="1" customFormat="1" ht="16.5" customHeight="1">
      <c r="B184" s="125"/>
      <c r="C184" s="126" t="s">
        <v>650</v>
      </c>
      <c r="D184" s="126" t="s">
        <v>156</v>
      </c>
      <c r="E184" s="127" t="s">
        <v>1462</v>
      </c>
      <c r="F184" s="128" t="s">
        <v>637</v>
      </c>
      <c r="G184" s="129" t="s">
        <v>159</v>
      </c>
      <c r="H184" s="130">
        <v>53</v>
      </c>
      <c r="I184" s="131">
        <v>15.679785000000001</v>
      </c>
      <c r="J184" s="132">
        <f t="shared" si="30"/>
        <v>831.03</v>
      </c>
      <c r="K184" s="128" t="s">
        <v>3</v>
      </c>
      <c r="L184" s="133"/>
      <c r="M184" s="134" t="s">
        <v>3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si="34"/>
        <v>831.03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5" t="s">
        <v>79</v>
      </c>
      <c r="BK184" s="139">
        <f t="shared" si="39"/>
        <v>831.03</v>
      </c>
      <c r="BL184" s="15" t="s">
        <v>161</v>
      </c>
      <c r="BM184" s="138" t="s">
        <v>663</v>
      </c>
    </row>
    <row r="185" spans="2:65" s="1" customFormat="1" ht="16.5" customHeight="1">
      <c r="B185" s="125"/>
      <c r="C185" s="126" t="s">
        <v>548</v>
      </c>
      <c r="D185" s="126" t="s">
        <v>156</v>
      </c>
      <c r="E185" s="127" t="s">
        <v>1463</v>
      </c>
      <c r="F185" s="128" t="s">
        <v>641</v>
      </c>
      <c r="G185" s="129" t="s">
        <v>159</v>
      </c>
      <c r="H185" s="130">
        <v>53</v>
      </c>
      <c r="I185" s="131">
        <v>14.852507999999998</v>
      </c>
      <c r="J185" s="132">
        <f t="shared" si="30"/>
        <v>787.18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34"/>
        <v>787.18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5" t="s">
        <v>79</v>
      </c>
      <c r="BK185" s="139">
        <f t="shared" si="39"/>
        <v>787.18</v>
      </c>
      <c r="BL185" s="15" t="s">
        <v>161</v>
      </c>
      <c r="BM185" s="138" t="s">
        <v>667</v>
      </c>
    </row>
    <row r="186" spans="2:65" s="1" customFormat="1" ht="16.5" customHeight="1">
      <c r="B186" s="125"/>
      <c r="C186" s="126" t="s">
        <v>657</v>
      </c>
      <c r="D186" s="126" t="s">
        <v>156</v>
      </c>
      <c r="E186" s="127" t="s">
        <v>1464</v>
      </c>
      <c r="F186" s="128" t="s">
        <v>1116</v>
      </c>
      <c r="G186" s="129" t="s">
        <v>159</v>
      </c>
      <c r="H186" s="130">
        <v>4</v>
      </c>
      <c r="I186" s="131">
        <v>261.94860449999999</v>
      </c>
      <c r="J186" s="132">
        <f t="shared" si="30"/>
        <v>1047.79</v>
      </c>
      <c r="K186" s="128" t="s">
        <v>3</v>
      </c>
      <c r="L186" s="133"/>
      <c r="M186" s="134" t="s">
        <v>3</v>
      </c>
      <c r="N186" s="135" t="s">
        <v>42</v>
      </c>
      <c r="P186" s="136">
        <f t="shared" si="31"/>
        <v>0</v>
      </c>
      <c r="Q186" s="136">
        <v>0</v>
      </c>
      <c r="R186" s="136">
        <f t="shared" si="32"/>
        <v>0</v>
      </c>
      <c r="S186" s="136">
        <v>0</v>
      </c>
      <c r="T186" s="137">
        <f t="shared" si="33"/>
        <v>0</v>
      </c>
      <c r="AR186" s="138" t="s">
        <v>160</v>
      </c>
      <c r="AT186" s="138" t="s">
        <v>156</v>
      </c>
      <c r="AU186" s="138" t="s">
        <v>81</v>
      </c>
      <c r="AY186" s="15" t="s">
        <v>153</v>
      </c>
      <c r="BE186" s="139">
        <f t="shared" si="34"/>
        <v>1047.79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5" t="s">
        <v>79</v>
      </c>
      <c r="BK186" s="139">
        <f t="shared" si="39"/>
        <v>1047.79</v>
      </c>
      <c r="BL186" s="15" t="s">
        <v>161</v>
      </c>
      <c r="BM186" s="138" t="s">
        <v>670</v>
      </c>
    </row>
    <row r="187" spans="2:65" s="1" customFormat="1" ht="16.5" customHeight="1">
      <c r="B187" s="125"/>
      <c r="C187" s="126" t="s">
        <v>551</v>
      </c>
      <c r="D187" s="126" t="s">
        <v>156</v>
      </c>
      <c r="E187" s="127" t="s">
        <v>1465</v>
      </c>
      <c r="F187" s="128" t="s">
        <v>1118</v>
      </c>
      <c r="G187" s="129" t="s">
        <v>159</v>
      </c>
      <c r="H187" s="130">
        <v>8</v>
      </c>
      <c r="I187" s="131">
        <v>543.68452050000008</v>
      </c>
      <c r="J187" s="132">
        <f t="shared" si="30"/>
        <v>4349.4799999999996</v>
      </c>
      <c r="K187" s="128" t="s">
        <v>3</v>
      </c>
      <c r="L187" s="133"/>
      <c r="M187" s="134" t="s">
        <v>3</v>
      </c>
      <c r="N187" s="135" t="s">
        <v>42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 t="shared" si="34"/>
        <v>4349.4799999999996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5" t="s">
        <v>79</v>
      </c>
      <c r="BK187" s="139">
        <f t="shared" si="39"/>
        <v>4349.4799999999996</v>
      </c>
      <c r="BL187" s="15" t="s">
        <v>161</v>
      </c>
      <c r="BM187" s="138" t="s">
        <v>677</v>
      </c>
    </row>
    <row r="188" spans="2:65" s="1" customFormat="1" ht="16.5" customHeight="1">
      <c r="B188" s="125"/>
      <c r="C188" s="126" t="s">
        <v>664</v>
      </c>
      <c r="D188" s="126" t="s">
        <v>156</v>
      </c>
      <c r="E188" s="127" t="s">
        <v>1466</v>
      </c>
      <c r="F188" s="128" t="s">
        <v>645</v>
      </c>
      <c r="G188" s="129" t="s">
        <v>159</v>
      </c>
      <c r="H188" s="130">
        <v>3</v>
      </c>
      <c r="I188" s="131">
        <v>105.8145</v>
      </c>
      <c r="J188" s="132">
        <f t="shared" si="30"/>
        <v>317.44</v>
      </c>
      <c r="K188" s="128" t="s">
        <v>3</v>
      </c>
      <c r="L188" s="133"/>
      <c r="M188" s="134" t="s">
        <v>3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160</v>
      </c>
      <c r="AT188" s="138" t="s">
        <v>156</v>
      </c>
      <c r="AU188" s="138" t="s">
        <v>81</v>
      </c>
      <c r="AY188" s="15" t="s">
        <v>153</v>
      </c>
      <c r="BE188" s="139">
        <f t="shared" si="34"/>
        <v>317.44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317.44</v>
      </c>
      <c r="BL188" s="15" t="s">
        <v>161</v>
      </c>
      <c r="BM188" s="138" t="s">
        <v>690</v>
      </c>
    </row>
    <row r="189" spans="2:65" s="1" customFormat="1" ht="16.5" customHeight="1">
      <c r="B189" s="125"/>
      <c r="C189" s="126" t="s">
        <v>554</v>
      </c>
      <c r="D189" s="126" t="s">
        <v>156</v>
      </c>
      <c r="E189" s="127" t="s">
        <v>1467</v>
      </c>
      <c r="F189" s="128" t="s">
        <v>648</v>
      </c>
      <c r="G189" s="129" t="s">
        <v>159</v>
      </c>
      <c r="H189" s="130">
        <v>1</v>
      </c>
      <c r="I189" s="131">
        <v>105.8145</v>
      </c>
      <c r="J189" s="132">
        <f t="shared" si="30"/>
        <v>105.81</v>
      </c>
      <c r="K189" s="128" t="s">
        <v>3</v>
      </c>
      <c r="L189" s="133"/>
      <c r="M189" s="134" t="s">
        <v>3</v>
      </c>
      <c r="N189" s="135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160</v>
      </c>
      <c r="AT189" s="138" t="s">
        <v>156</v>
      </c>
      <c r="AU189" s="138" t="s">
        <v>81</v>
      </c>
      <c r="AY189" s="15" t="s">
        <v>153</v>
      </c>
      <c r="BE189" s="139">
        <f t="shared" si="34"/>
        <v>105.81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105.81</v>
      </c>
      <c r="BL189" s="15" t="s">
        <v>161</v>
      </c>
      <c r="BM189" s="138" t="s">
        <v>695</v>
      </c>
    </row>
    <row r="190" spans="2:65" s="1" customFormat="1" ht="16.5" customHeight="1">
      <c r="B190" s="125"/>
      <c r="C190" s="126" t="s">
        <v>671</v>
      </c>
      <c r="D190" s="126" t="s">
        <v>156</v>
      </c>
      <c r="E190" s="127" t="s">
        <v>1468</v>
      </c>
      <c r="F190" s="128" t="s">
        <v>652</v>
      </c>
      <c r="G190" s="129" t="s">
        <v>159</v>
      </c>
      <c r="H190" s="130">
        <v>1</v>
      </c>
      <c r="I190" s="131">
        <v>105.8145</v>
      </c>
      <c r="J190" s="132">
        <f t="shared" si="30"/>
        <v>105.81</v>
      </c>
      <c r="K190" s="128" t="s">
        <v>3</v>
      </c>
      <c r="L190" s="133"/>
      <c r="M190" s="134" t="s">
        <v>3</v>
      </c>
      <c r="N190" s="135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 t="shared" si="34"/>
        <v>105.81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105.81</v>
      </c>
      <c r="BL190" s="15" t="s">
        <v>161</v>
      </c>
      <c r="BM190" s="138" t="s">
        <v>697</v>
      </c>
    </row>
    <row r="191" spans="2:65" s="1" customFormat="1" ht="16.5" customHeight="1">
      <c r="B191" s="125"/>
      <c r="C191" s="126" t="s">
        <v>557</v>
      </c>
      <c r="D191" s="126" t="s">
        <v>156</v>
      </c>
      <c r="E191" s="127" t="s">
        <v>1469</v>
      </c>
      <c r="F191" s="128" t="s">
        <v>1126</v>
      </c>
      <c r="G191" s="129" t="s">
        <v>159</v>
      </c>
      <c r="H191" s="130">
        <v>6</v>
      </c>
      <c r="I191" s="131">
        <v>26.9346</v>
      </c>
      <c r="J191" s="132">
        <f t="shared" si="30"/>
        <v>161.61000000000001</v>
      </c>
      <c r="K191" s="128" t="s">
        <v>3</v>
      </c>
      <c r="L191" s="133"/>
      <c r="M191" s="134" t="s">
        <v>3</v>
      </c>
      <c r="N191" s="135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160</v>
      </c>
      <c r="AT191" s="138" t="s">
        <v>156</v>
      </c>
      <c r="AU191" s="138" t="s">
        <v>81</v>
      </c>
      <c r="AY191" s="15" t="s">
        <v>153</v>
      </c>
      <c r="BE191" s="139">
        <f t="shared" si="34"/>
        <v>161.61000000000001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5" t="s">
        <v>79</v>
      </c>
      <c r="BK191" s="139">
        <f t="shared" si="39"/>
        <v>161.61000000000001</v>
      </c>
      <c r="BL191" s="15" t="s">
        <v>161</v>
      </c>
      <c r="BM191" s="138" t="s">
        <v>700</v>
      </c>
    </row>
    <row r="192" spans="2:65" s="1" customFormat="1" ht="16.5" customHeight="1">
      <c r="B192" s="125"/>
      <c r="C192" s="126" t="s">
        <v>678</v>
      </c>
      <c r="D192" s="126" t="s">
        <v>156</v>
      </c>
      <c r="E192" s="127" t="s">
        <v>1470</v>
      </c>
      <c r="F192" s="128" t="s">
        <v>1128</v>
      </c>
      <c r="G192" s="129" t="s">
        <v>159</v>
      </c>
      <c r="H192" s="130">
        <v>2</v>
      </c>
      <c r="I192" s="131">
        <v>29.820449999999997</v>
      </c>
      <c r="J192" s="132">
        <f t="shared" si="30"/>
        <v>59.64</v>
      </c>
      <c r="K192" s="128" t="s">
        <v>3</v>
      </c>
      <c r="L192" s="133"/>
      <c r="M192" s="134" t="s">
        <v>3</v>
      </c>
      <c r="N192" s="135" t="s">
        <v>42</v>
      </c>
      <c r="P192" s="136">
        <f t="shared" si="31"/>
        <v>0</v>
      </c>
      <c r="Q192" s="136">
        <v>0</v>
      </c>
      <c r="R192" s="136">
        <f t="shared" si="32"/>
        <v>0</v>
      </c>
      <c r="S192" s="136">
        <v>0</v>
      </c>
      <c r="T192" s="137">
        <f t="shared" si="33"/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 t="shared" si="34"/>
        <v>59.64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5" t="s">
        <v>79</v>
      </c>
      <c r="BK192" s="139">
        <f t="shared" si="39"/>
        <v>59.64</v>
      </c>
      <c r="BL192" s="15" t="s">
        <v>161</v>
      </c>
      <c r="BM192" s="138" t="s">
        <v>702</v>
      </c>
    </row>
    <row r="193" spans="2:65" s="1" customFormat="1" ht="16.5" customHeight="1">
      <c r="B193" s="125"/>
      <c r="C193" s="126" t="s">
        <v>352</v>
      </c>
      <c r="D193" s="126" t="s">
        <v>156</v>
      </c>
      <c r="E193" s="127" t="s">
        <v>1471</v>
      </c>
      <c r="F193" s="128" t="s">
        <v>1130</v>
      </c>
      <c r="G193" s="129" t="s">
        <v>159</v>
      </c>
      <c r="H193" s="130">
        <v>2</v>
      </c>
      <c r="I193" s="131">
        <v>74.839709999999997</v>
      </c>
      <c r="J193" s="132">
        <f t="shared" si="30"/>
        <v>149.68</v>
      </c>
      <c r="K193" s="128" t="s">
        <v>3</v>
      </c>
      <c r="L193" s="133"/>
      <c r="M193" s="134" t="s">
        <v>3</v>
      </c>
      <c r="N193" s="135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160</v>
      </c>
      <c r="AT193" s="138" t="s">
        <v>156</v>
      </c>
      <c r="AU193" s="138" t="s">
        <v>81</v>
      </c>
      <c r="AY193" s="15" t="s">
        <v>153</v>
      </c>
      <c r="BE193" s="139">
        <f t="shared" si="34"/>
        <v>149.68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5" t="s">
        <v>79</v>
      </c>
      <c r="BK193" s="139">
        <f t="shared" si="39"/>
        <v>149.68</v>
      </c>
      <c r="BL193" s="15" t="s">
        <v>161</v>
      </c>
      <c r="BM193" s="138" t="s">
        <v>705</v>
      </c>
    </row>
    <row r="194" spans="2:65" s="1" customFormat="1" ht="16.5" customHeight="1">
      <c r="B194" s="125"/>
      <c r="C194" s="126" t="s">
        <v>685</v>
      </c>
      <c r="D194" s="126" t="s">
        <v>156</v>
      </c>
      <c r="E194" s="127" t="s">
        <v>1472</v>
      </c>
      <c r="F194" s="128" t="s">
        <v>669</v>
      </c>
      <c r="G194" s="129" t="s">
        <v>159</v>
      </c>
      <c r="H194" s="130">
        <v>9</v>
      </c>
      <c r="I194" s="131">
        <v>16.333911000000001</v>
      </c>
      <c r="J194" s="132">
        <f t="shared" si="30"/>
        <v>147.01</v>
      </c>
      <c r="K194" s="128" t="s">
        <v>3</v>
      </c>
      <c r="L194" s="133"/>
      <c r="M194" s="134" t="s">
        <v>3</v>
      </c>
      <c r="N194" s="135" t="s">
        <v>42</v>
      </c>
      <c r="P194" s="136">
        <f t="shared" si="31"/>
        <v>0</v>
      </c>
      <c r="Q194" s="136">
        <v>0</v>
      </c>
      <c r="R194" s="136">
        <f t="shared" si="32"/>
        <v>0</v>
      </c>
      <c r="S194" s="136">
        <v>0</v>
      </c>
      <c r="T194" s="137">
        <f t="shared" si="33"/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 t="shared" si="34"/>
        <v>147.01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5" t="s">
        <v>79</v>
      </c>
      <c r="BK194" s="139">
        <f t="shared" si="39"/>
        <v>147.01</v>
      </c>
      <c r="BL194" s="15" t="s">
        <v>161</v>
      </c>
      <c r="BM194" s="138" t="s">
        <v>714</v>
      </c>
    </row>
    <row r="195" spans="2:65" s="1" customFormat="1" ht="16.5" customHeight="1">
      <c r="B195" s="125"/>
      <c r="C195" s="126" t="s">
        <v>356</v>
      </c>
      <c r="D195" s="126" t="s">
        <v>156</v>
      </c>
      <c r="E195" s="127" t="s">
        <v>1473</v>
      </c>
      <c r="F195" s="128" t="s">
        <v>673</v>
      </c>
      <c r="G195" s="129" t="s">
        <v>159</v>
      </c>
      <c r="H195" s="130">
        <v>2</v>
      </c>
      <c r="I195" s="131">
        <v>16.333911000000001</v>
      </c>
      <c r="J195" s="132">
        <f t="shared" si="30"/>
        <v>32.67</v>
      </c>
      <c r="K195" s="128" t="s">
        <v>3</v>
      </c>
      <c r="L195" s="133"/>
      <c r="M195" s="134" t="s">
        <v>3</v>
      </c>
      <c r="N195" s="135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160</v>
      </c>
      <c r="AT195" s="138" t="s">
        <v>156</v>
      </c>
      <c r="AU195" s="138" t="s">
        <v>81</v>
      </c>
      <c r="AY195" s="15" t="s">
        <v>153</v>
      </c>
      <c r="BE195" s="139">
        <f t="shared" si="34"/>
        <v>32.67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5" t="s">
        <v>79</v>
      </c>
      <c r="BK195" s="139">
        <f t="shared" si="39"/>
        <v>32.67</v>
      </c>
      <c r="BL195" s="15" t="s">
        <v>161</v>
      </c>
      <c r="BM195" s="138" t="s">
        <v>717</v>
      </c>
    </row>
    <row r="196" spans="2:65" s="1" customFormat="1" ht="16.5" customHeight="1">
      <c r="B196" s="125"/>
      <c r="C196" s="126" t="s">
        <v>693</v>
      </c>
      <c r="D196" s="126" t="s">
        <v>156</v>
      </c>
      <c r="E196" s="127" t="s">
        <v>1474</v>
      </c>
      <c r="F196" s="128" t="s">
        <v>676</v>
      </c>
      <c r="G196" s="129" t="s">
        <v>159</v>
      </c>
      <c r="H196" s="130">
        <v>3</v>
      </c>
      <c r="I196" s="131">
        <v>62.680661999999998</v>
      </c>
      <c r="J196" s="132">
        <f t="shared" si="30"/>
        <v>188.04</v>
      </c>
      <c r="K196" s="128" t="s">
        <v>3</v>
      </c>
      <c r="L196" s="133"/>
      <c r="M196" s="134" t="s">
        <v>3</v>
      </c>
      <c r="N196" s="135" t="s">
        <v>42</v>
      </c>
      <c r="P196" s="136">
        <f t="shared" si="31"/>
        <v>0</v>
      </c>
      <c r="Q196" s="136">
        <v>0</v>
      </c>
      <c r="R196" s="136">
        <f t="shared" si="32"/>
        <v>0</v>
      </c>
      <c r="S196" s="136">
        <v>0</v>
      </c>
      <c r="T196" s="137">
        <f t="shared" si="33"/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 t="shared" si="34"/>
        <v>188.04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5" t="s">
        <v>79</v>
      </c>
      <c r="BK196" s="139">
        <f t="shared" si="39"/>
        <v>188.04</v>
      </c>
      <c r="BL196" s="15" t="s">
        <v>161</v>
      </c>
      <c r="BM196" s="138" t="s">
        <v>1145</v>
      </c>
    </row>
    <row r="197" spans="2:65" s="1" customFormat="1" ht="16.5" customHeight="1">
      <c r="B197" s="125"/>
      <c r="C197" s="126" t="s">
        <v>361</v>
      </c>
      <c r="D197" s="126" t="s">
        <v>156</v>
      </c>
      <c r="E197" s="127" t="s">
        <v>1475</v>
      </c>
      <c r="F197" s="128" t="s">
        <v>680</v>
      </c>
      <c r="G197" s="129" t="s">
        <v>159</v>
      </c>
      <c r="H197" s="130">
        <v>264</v>
      </c>
      <c r="I197" s="131">
        <v>16.333911000000001</v>
      </c>
      <c r="J197" s="132">
        <f t="shared" si="30"/>
        <v>4312.1499999999996</v>
      </c>
      <c r="K197" s="128" t="s">
        <v>3</v>
      </c>
      <c r="L197" s="133"/>
      <c r="M197" s="134" t="s">
        <v>3</v>
      </c>
      <c r="N197" s="135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160</v>
      </c>
      <c r="AT197" s="138" t="s">
        <v>156</v>
      </c>
      <c r="AU197" s="138" t="s">
        <v>81</v>
      </c>
      <c r="AY197" s="15" t="s">
        <v>153</v>
      </c>
      <c r="BE197" s="139">
        <f t="shared" si="34"/>
        <v>4312.1499999999996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5" t="s">
        <v>79</v>
      </c>
      <c r="BK197" s="139">
        <f t="shared" si="39"/>
        <v>4312.1499999999996</v>
      </c>
      <c r="BL197" s="15" t="s">
        <v>161</v>
      </c>
      <c r="BM197" s="138" t="s">
        <v>1147</v>
      </c>
    </row>
    <row r="198" spans="2:65" s="1" customFormat="1" ht="16.5" customHeight="1">
      <c r="B198" s="125"/>
      <c r="C198" s="126" t="s">
        <v>698</v>
      </c>
      <c r="D198" s="126" t="s">
        <v>156</v>
      </c>
      <c r="E198" s="127" t="s">
        <v>1476</v>
      </c>
      <c r="F198" s="128" t="s">
        <v>683</v>
      </c>
      <c r="G198" s="129" t="s">
        <v>159</v>
      </c>
      <c r="H198" s="130">
        <v>19</v>
      </c>
      <c r="I198" s="131">
        <v>16.333911000000001</v>
      </c>
      <c r="J198" s="132">
        <f t="shared" si="30"/>
        <v>310.33999999999997</v>
      </c>
      <c r="K198" s="128" t="s">
        <v>3</v>
      </c>
      <c r="L198" s="133"/>
      <c r="M198" s="134" t="s">
        <v>3</v>
      </c>
      <c r="N198" s="135" t="s">
        <v>42</v>
      </c>
      <c r="P198" s="136">
        <f t="shared" si="31"/>
        <v>0</v>
      </c>
      <c r="Q198" s="136">
        <v>0</v>
      </c>
      <c r="R198" s="136">
        <f t="shared" si="32"/>
        <v>0</v>
      </c>
      <c r="S198" s="136">
        <v>0</v>
      </c>
      <c r="T198" s="137">
        <f t="shared" si="33"/>
        <v>0</v>
      </c>
      <c r="AR198" s="138" t="s">
        <v>160</v>
      </c>
      <c r="AT198" s="138" t="s">
        <v>156</v>
      </c>
      <c r="AU198" s="138" t="s">
        <v>81</v>
      </c>
      <c r="AY198" s="15" t="s">
        <v>153</v>
      </c>
      <c r="BE198" s="139">
        <f t="shared" si="34"/>
        <v>310.33999999999997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5" t="s">
        <v>79</v>
      </c>
      <c r="BK198" s="139">
        <f t="shared" si="39"/>
        <v>310.33999999999997</v>
      </c>
      <c r="BL198" s="15" t="s">
        <v>161</v>
      </c>
      <c r="BM198" s="138" t="s">
        <v>1149</v>
      </c>
    </row>
    <row r="199" spans="2:65" s="1" customFormat="1" ht="16.5" customHeight="1">
      <c r="B199" s="125"/>
      <c r="C199" s="126" t="s">
        <v>365</v>
      </c>
      <c r="D199" s="126" t="s">
        <v>156</v>
      </c>
      <c r="E199" s="127" t="s">
        <v>1477</v>
      </c>
      <c r="F199" s="128" t="s">
        <v>687</v>
      </c>
      <c r="G199" s="129" t="s">
        <v>159</v>
      </c>
      <c r="H199" s="130">
        <v>44</v>
      </c>
      <c r="I199" s="131">
        <v>62.680661999999998</v>
      </c>
      <c r="J199" s="132">
        <f t="shared" si="30"/>
        <v>2757.95</v>
      </c>
      <c r="K199" s="128" t="s">
        <v>3</v>
      </c>
      <c r="L199" s="133"/>
      <c r="M199" s="134" t="s">
        <v>3</v>
      </c>
      <c r="N199" s="135" t="s">
        <v>42</v>
      </c>
      <c r="P199" s="136">
        <f t="shared" si="31"/>
        <v>0</v>
      </c>
      <c r="Q199" s="136">
        <v>0</v>
      </c>
      <c r="R199" s="136">
        <f t="shared" si="32"/>
        <v>0</v>
      </c>
      <c r="S199" s="136">
        <v>0</v>
      </c>
      <c r="T199" s="137">
        <f t="shared" si="33"/>
        <v>0</v>
      </c>
      <c r="AR199" s="138" t="s">
        <v>160</v>
      </c>
      <c r="AT199" s="138" t="s">
        <v>156</v>
      </c>
      <c r="AU199" s="138" t="s">
        <v>81</v>
      </c>
      <c r="AY199" s="15" t="s">
        <v>153</v>
      </c>
      <c r="BE199" s="139">
        <f t="shared" si="34"/>
        <v>2757.95</v>
      </c>
      <c r="BF199" s="139">
        <f t="shared" si="35"/>
        <v>0</v>
      </c>
      <c r="BG199" s="139">
        <f t="shared" si="36"/>
        <v>0</v>
      </c>
      <c r="BH199" s="139">
        <f t="shared" si="37"/>
        <v>0</v>
      </c>
      <c r="BI199" s="139">
        <f t="shared" si="38"/>
        <v>0</v>
      </c>
      <c r="BJ199" s="15" t="s">
        <v>79</v>
      </c>
      <c r="BK199" s="139">
        <f t="shared" si="39"/>
        <v>2757.95</v>
      </c>
      <c r="BL199" s="15" t="s">
        <v>161</v>
      </c>
      <c r="BM199" s="138" t="s">
        <v>1151</v>
      </c>
    </row>
    <row r="200" spans="2:65" s="1" customFormat="1" ht="16.5" customHeight="1">
      <c r="B200" s="125"/>
      <c r="C200" s="126" t="s">
        <v>703</v>
      </c>
      <c r="D200" s="126" t="s">
        <v>156</v>
      </c>
      <c r="E200" s="127" t="s">
        <v>1478</v>
      </c>
      <c r="F200" s="128" t="s">
        <v>163</v>
      </c>
      <c r="G200" s="129" t="s">
        <v>164</v>
      </c>
      <c r="H200" s="130">
        <v>1</v>
      </c>
      <c r="I200" s="131">
        <v>63103.92</v>
      </c>
      <c r="J200" s="132">
        <f t="shared" si="30"/>
        <v>63103.92</v>
      </c>
      <c r="K200" s="128" t="s">
        <v>3</v>
      </c>
      <c r="L200" s="133"/>
      <c r="M200" s="134" t="s">
        <v>3</v>
      </c>
      <c r="N200" s="135" t="s">
        <v>42</v>
      </c>
      <c r="P200" s="136">
        <f t="shared" si="31"/>
        <v>0</v>
      </c>
      <c r="Q200" s="136">
        <v>0</v>
      </c>
      <c r="R200" s="136">
        <f t="shared" si="32"/>
        <v>0</v>
      </c>
      <c r="S200" s="136">
        <v>0</v>
      </c>
      <c r="T200" s="137">
        <f t="shared" si="33"/>
        <v>0</v>
      </c>
      <c r="AR200" s="138" t="s">
        <v>160</v>
      </c>
      <c r="AT200" s="138" t="s">
        <v>156</v>
      </c>
      <c r="AU200" s="138" t="s">
        <v>81</v>
      </c>
      <c r="AY200" s="15" t="s">
        <v>153</v>
      </c>
      <c r="BE200" s="139">
        <f t="shared" si="34"/>
        <v>63103.92</v>
      </c>
      <c r="BF200" s="139">
        <f t="shared" si="35"/>
        <v>0</v>
      </c>
      <c r="BG200" s="139">
        <f t="shared" si="36"/>
        <v>0</v>
      </c>
      <c r="BH200" s="139">
        <f t="shared" si="37"/>
        <v>0</v>
      </c>
      <c r="BI200" s="139">
        <f t="shared" si="38"/>
        <v>0</v>
      </c>
      <c r="BJ200" s="15" t="s">
        <v>79</v>
      </c>
      <c r="BK200" s="139">
        <f t="shared" si="39"/>
        <v>63103.92</v>
      </c>
      <c r="BL200" s="15" t="s">
        <v>161</v>
      </c>
      <c r="BM200" s="138" t="s">
        <v>1479</v>
      </c>
    </row>
    <row r="201" spans="2:65" s="11" customFormat="1" ht="22.9" customHeight="1">
      <c r="B201" s="113"/>
      <c r="D201" s="114" t="s">
        <v>70</v>
      </c>
      <c r="E201" s="123" t="s">
        <v>774</v>
      </c>
      <c r="F201" s="123" t="s">
        <v>775</v>
      </c>
      <c r="I201" s="116"/>
      <c r="J201" s="124">
        <f>BK201</f>
        <v>19656.490000000002</v>
      </c>
      <c r="L201" s="113"/>
      <c r="M201" s="118"/>
      <c r="P201" s="119">
        <f>P202</f>
        <v>0</v>
      </c>
      <c r="R201" s="119">
        <f>R202</f>
        <v>0</v>
      </c>
      <c r="T201" s="120">
        <f>T202</f>
        <v>0</v>
      </c>
      <c r="AR201" s="114" t="s">
        <v>79</v>
      </c>
      <c r="AT201" s="121" t="s">
        <v>70</v>
      </c>
      <c r="AU201" s="121" t="s">
        <v>79</v>
      </c>
      <c r="AY201" s="114" t="s">
        <v>153</v>
      </c>
      <c r="BK201" s="122">
        <f>BK202</f>
        <v>19656.490000000002</v>
      </c>
    </row>
    <row r="202" spans="2:65" s="1" customFormat="1" ht="16.5" customHeight="1">
      <c r="B202" s="125"/>
      <c r="C202" s="126" t="s">
        <v>369</v>
      </c>
      <c r="D202" s="126" t="s">
        <v>156</v>
      </c>
      <c r="E202" s="127" t="s">
        <v>1480</v>
      </c>
      <c r="F202" s="128" t="s">
        <v>778</v>
      </c>
      <c r="G202" s="129" t="s">
        <v>159</v>
      </c>
      <c r="H202" s="130">
        <v>17</v>
      </c>
      <c r="I202" s="131">
        <v>1156.2638999999999</v>
      </c>
      <c r="J202" s="132">
        <f>ROUND(I202*H202,2)</f>
        <v>19656.490000000002</v>
      </c>
      <c r="K202" s="128" t="s">
        <v>3</v>
      </c>
      <c r="L202" s="133"/>
      <c r="M202" s="134" t="s">
        <v>3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160</v>
      </c>
      <c r="AT202" s="138" t="s">
        <v>156</v>
      </c>
      <c r="AU202" s="138" t="s">
        <v>81</v>
      </c>
      <c r="AY202" s="15" t="s">
        <v>153</v>
      </c>
      <c r="BE202" s="139">
        <f>IF(N202="základní",J202,0)</f>
        <v>19656.490000000002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79</v>
      </c>
      <c r="BK202" s="139">
        <f>ROUND(I202*H202,2)</f>
        <v>19656.490000000002</v>
      </c>
      <c r="BL202" s="15" t="s">
        <v>161</v>
      </c>
      <c r="BM202" s="138" t="s">
        <v>1481</v>
      </c>
    </row>
    <row r="203" spans="2:65" s="11" customFormat="1" ht="22.9" customHeight="1">
      <c r="B203" s="113"/>
      <c r="D203" s="114" t="s">
        <v>70</v>
      </c>
      <c r="E203" s="123" t="s">
        <v>1187</v>
      </c>
      <c r="F203" s="123" t="s">
        <v>781</v>
      </c>
      <c r="I203" s="116"/>
      <c r="J203" s="124">
        <f>BK203</f>
        <v>2879602.8300000005</v>
      </c>
      <c r="L203" s="113"/>
      <c r="M203" s="118"/>
      <c r="P203" s="119">
        <f>P204+P207+P209+P211+P213+P215+P217+P219+P221+P223+P225</f>
        <v>0</v>
      </c>
      <c r="R203" s="119">
        <f>R204+R207+R209+R211+R213+R215+R217+R219+R221+R223+R225</f>
        <v>0</v>
      </c>
      <c r="T203" s="120">
        <f>T204+T207+T209+T211+T213+T215+T217+T219+T221+T223+T225</f>
        <v>0</v>
      </c>
      <c r="AR203" s="114" t="s">
        <v>79</v>
      </c>
      <c r="AT203" s="121" t="s">
        <v>70</v>
      </c>
      <c r="AU203" s="121" t="s">
        <v>79</v>
      </c>
      <c r="AY203" s="114" t="s">
        <v>153</v>
      </c>
      <c r="BK203" s="122">
        <f>BK204+BK207+BK209+BK211+BK213+BK215+BK217+BK219+BK221+BK223+BK225</f>
        <v>2879602.8300000005</v>
      </c>
    </row>
    <row r="204" spans="2:65" s="11" customFormat="1" ht="20.85" customHeight="1">
      <c r="B204" s="113"/>
      <c r="D204" s="114" t="s">
        <v>70</v>
      </c>
      <c r="E204" s="123" t="s">
        <v>1482</v>
      </c>
      <c r="F204" s="123" t="s">
        <v>1483</v>
      </c>
      <c r="I204" s="116"/>
      <c r="J204" s="124">
        <f>BK204</f>
        <v>312955.65000000002</v>
      </c>
      <c r="L204" s="113"/>
      <c r="M204" s="118"/>
      <c r="P204" s="119">
        <f>SUM(P205:P206)</f>
        <v>0</v>
      </c>
      <c r="R204" s="119">
        <f>SUM(R205:R206)</f>
        <v>0</v>
      </c>
      <c r="T204" s="120">
        <f>SUM(T205:T206)</f>
        <v>0</v>
      </c>
      <c r="AR204" s="114" t="s">
        <v>79</v>
      </c>
      <c r="AT204" s="121" t="s">
        <v>70</v>
      </c>
      <c r="AU204" s="121" t="s">
        <v>81</v>
      </c>
      <c r="AY204" s="114" t="s">
        <v>153</v>
      </c>
      <c r="BK204" s="122">
        <f>SUM(BK205:BK206)</f>
        <v>312955.65000000002</v>
      </c>
    </row>
    <row r="205" spans="2:65" s="1" customFormat="1" ht="16.5" customHeight="1">
      <c r="B205" s="125"/>
      <c r="C205" s="126" t="s">
        <v>708</v>
      </c>
      <c r="D205" s="126" t="s">
        <v>156</v>
      </c>
      <c r="E205" s="127" t="s">
        <v>1484</v>
      </c>
      <c r="F205" s="128" t="s">
        <v>1485</v>
      </c>
      <c r="G205" s="129" t="s">
        <v>159</v>
      </c>
      <c r="H205" s="130">
        <v>3</v>
      </c>
      <c r="I205" s="131">
        <v>61113.131009999997</v>
      </c>
      <c r="J205" s="132">
        <f>ROUND(I205*H205,2)</f>
        <v>183339.39</v>
      </c>
      <c r="K205" s="128" t="s">
        <v>3</v>
      </c>
      <c r="L205" s="133"/>
      <c r="M205" s="134" t="s">
        <v>3</v>
      </c>
      <c r="N205" s="135" t="s">
        <v>42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160</v>
      </c>
      <c r="AT205" s="138" t="s">
        <v>156</v>
      </c>
      <c r="AU205" s="138" t="s">
        <v>167</v>
      </c>
      <c r="AY205" s="15" t="s">
        <v>153</v>
      </c>
      <c r="BE205" s="139">
        <f>IF(N205="základní",J205,0)</f>
        <v>183339.39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5" t="s">
        <v>79</v>
      </c>
      <c r="BK205" s="139">
        <f>ROUND(I205*H205,2)</f>
        <v>183339.39</v>
      </c>
      <c r="BL205" s="15" t="s">
        <v>161</v>
      </c>
      <c r="BM205" s="138" t="s">
        <v>1486</v>
      </c>
    </row>
    <row r="206" spans="2:65" s="1" customFormat="1" ht="16.5" customHeight="1">
      <c r="B206" s="125"/>
      <c r="C206" s="126" t="s">
        <v>373</v>
      </c>
      <c r="D206" s="126" t="s">
        <v>156</v>
      </c>
      <c r="E206" s="127" t="s">
        <v>1487</v>
      </c>
      <c r="F206" s="128" t="s">
        <v>1488</v>
      </c>
      <c r="G206" s="129" t="s">
        <v>159</v>
      </c>
      <c r="H206" s="130">
        <v>1</v>
      </c>
      <c r="I206" s="131">
        <v>129616.25551800001</v>
      </c>
      <c r="J206" s="132">
        <f>ROUND(I206*H206,2)</f>
        <v>129616.26</v>
      </c>
      <c r="K206" s="128" t="s">
        <v>3</v>
      </c>
      <c r="L206" s="133"/>
      <c r="M206" s="134" t="s">
        <v>3</v>
      </c>
      <c r="N206" s="135" t="s">
        <v>42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160</v>
      </c>
      <c r="AT206" s="138" t="s">
        <v>156</v>
      </c>
      <c r="AU206" s="138" t="s">
        <v>167</v>
      </c>
      <c r="AY206" s="15" t="s">
        <v>153</v>
      </c>
      <c r="BE206" s="139">
        <f>IF(N206="základní",J206,0)</f>
        <v>129616.26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79</v>
      </c>
      <c r="BK206" s="139">
        <f>ROUND(I206*H206,2)</f>
        <v>129616.26</v>
      </c>
      <c r="BL206" s="15" t="s">
        <v>161</v>
      </c>
      <c r="BM206" s="138" t="s">
        <v>1489</v>
      </c>
    </row>
    <row r="207" spans="2:65" s="11" customFormat="1" ht="20.85" customHeight="1">
      <c r="B207" s="113"/>
      <c r="D207" s="114" t="s">
        <v>70</v>
      </c>
      <c r="E207" s="123" t="s">
        <v>1490</v>
      </c>
      <c r="F207" s="123" t="s">
        <v>1491</v>
      </c>
      <c r="I207" s="116"/>
      <c r="J207" s="124">
        <f>BK207</f>
        <v>169084.41</v>
      </c>
      <c r="L207" s="113"/>
      <c r="M207" s="118"/>
      <c r="P207" s="119">
        <f>P208</f>
        <v>0</v>
      </c>
      <c r="R207" s="119">
        <f>R208</f>
        <v>0</v>
      </c>
      <c r="T207" s="120">
        <f>T208</f>
        <v>0</v>
      </c>
      <c r="AR207" s="114" t="s">
        <v>79</v>
      </c>
      <c r="AT207" s="121" t="s">
        <v>70</v>
      </c>
      <c r="AU207" s="121" t="s">
        <v>81</v>
      </c>
      <c r="AY207" s="114" t="s">
        <v>153</v>
      </c>
      <c r="BK207" s="122">
        <f>BK208</f>
        <v>169084.41</v>
      </c>
    </row>
    <row r="208" spans="2:65" s="1" customFormat="1" ht="16.5" customHeight="1">
      <c r="B208" s="125"/>
      <c r="C208" s="126" t="s">
        <v>715</v>
      </c>
      <c r="D208" s="126" t="s">
        <v>156</v>
      </c>
      <c r="E208" s="127" t="s">
        <v>1492</v>
      </c>
      <c r="F208" s="128" t="s">
        <v>1491</v>
      </c>
      <c r="G208" s="129" t="s">
        <v>164</v>
      </c>
      <c r="H208" s="130">
        <v>1</v>
      </c>
      <c r="I208" s="131">
        <v>169084.40515000001</v>
      </c>
      <c r="J208" s="132">
        <f>ROUND(I208*H208,2)</f>
        <v>169084.41</v>
      </c>
      <c r="K208" s="128" t="s">
        <v>3</v>
      </c>
      <c r="L208" s="133"/>
      <c r="M208" s="134" t="s">
        <v>3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160</v>
      </c>
      <c r="AT208" s="138" t="s">
        <v>156</v>
      </c>
      <c r="AU208" s="138" t="s">
        <v>167</v>
      </c>
      <c r="AY208" s="15" t="s">
        <v>153</v>
      </c>
      <c r="BE208" s="139">
        <f>IF(N208="základní",J208,0)</f>
        <v>169084.41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5" t="s">
        <v>79</v>
      </c>
      <c r="BK208" s="139">
        <f>ROUND(I208*H208,2)</f>
        <v>169084.41</v>
      </c>
      <c r="BL208" s="15" t="s">
        <v>161</v>
      </c>
      <c r="BM208" s="138" t="s">
        <v>1493</v>
      </c>
    </row>
    <row r="209" spans="2:65" s="11" customFormat="1" ht="20.85" customHeight="1">
      <c r="B209" s="113"/>
      <c r="D209" s="114" t="s">
        <v>70</v>
      </c>
      <c r="E209" s="123" t="s">
        <v>1494</v>
      </c>
      <c r="F209" s="123" t="s">
        <v>1495</v>
      </c>
      <c r="I209" s="116"/>
      <c r="J209" s="124">
        <f>BK209</f>
        <v>203516.44</v>
      </c>
      <c r="L209" s="113"/>
      <c r="M209" s="118"/>
      <c r="P209" s="119">
        <f>P210</f>
        <v>0</v>
      </c>
      <c r="R209" s="119">
        <f>R210</f>
        <v>0</v>
      </c>
      <c r="T209" s="120">
        <f>T210</f>
        <v>0</v>
      </c>
      <c r="AR209" s="114" t="s">
        <v>79</v>
      </c>
      <c r="AT209" s="121" t="s">
        <v>70</v>
      </c>
      <c r="AU209" s="121" t="s">
        <v>81</v>
      </c>
      <c r="AY209" s="114" t="s">
        <v>153</v>
      </c>
      <c r="BK209" s="122">
        <f>BK210</f>
        <v>203516.44</v>
      </c>
    </row>
    <row r="210" spans="2:65" s="1" customFormat="1" ht="16.5" customHeight="1">
      <c r="B210" s="125"/>
      <c r="C210" s="126" t="s">
        <v>575</v>
      </c>
      <c r="D210" s="126" t="s">
        <v>156</v>
      </c>
      <c r="E210" s="127" t="s">
        <v>1496</v>
      </c>
      <c r="F210" s="128" t="s">
        <v>1495</v>
      </c>
      <c r="G210" s="129" t="s">
        <v>164</v>
      </c>
      <c r="H210" s="130">
        <v>1</v>
      </c>
      <c r="I210" s="131">
        <v>203516.44344999999</v>
      </c>
      <c r="J210" s="132">
        <f>ROUND(I210*H210,2)</f>
        <v>203516.44</v>
      </c>
      <c r="K210" s="128" t="s">
        <v>3</v>
      </c>
      <c r="L210" s="133"/>
      <c r="M210" s="134" t="s">
        <v>3</v>
      </c>
      <c r="N210" s="135" t="s">
        <v>42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160</v>
      </c>
      <c r="AT210" s="138" t="s">
        <v>156</v>
      </c>
      <c r="AU210" s="138" t="s">
        <v>167</v>
      </c>
      <c r="AY210" s="15" t="s">
        <v>153</v>
      </c>
      <c r="BE210" s="139">
        <f>IF(N210="základní",J210,0)</f>
        <v>203516.44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5" t="s">
        <v>79</v>
      </c>
      <c r="BK210" s="139">
        <f>ROUND(I210*H210,2)</f>
        <v>203516.44</v>
      </c>
      <c r="BL210" s="15" t="s">
        <v>161</v>
      </c>
      <c r="BM210" s="138" t="s">
        <v>1497</v>
      </c>
    </row>
    <row r="211" spans="2:65" s="11" customFormat="1" ht="20.85" customHeight="1">
      <c r="B211" s="113"/>
      <c r="D211" s="114" t="s">
        <v>70</v>
      </c>
      <c r="E211" s="123" t="s">
        <v>1498</v>
      </c>
      <c r="F211" s="123" t="s">
        <v>1499</v>
      </c>
      <c r="I211" s="116"/>
      <c r="J211" s="124">
        <f>BK211</f>
        <v>1156547.6299999999</v>
      </c>
      <c r="L211" s="113"/>
      <c r="M211" s="118"/>
      <c r="P211" s="119">
        <f>P212</f>
        <v>0</v>
      </c>
      <c r="R211" s="119">
        <f>R212</f>
        <v>0</v>
      </c>
      <c r="T211" s="120">
        <f>T212</f>
        <v>0</v>
      </c>
      <c r="AR211" s="114" t="s">
        <v>79</v>
      </c>
      <c r="AT211" s="121" t="s">
        <v>70</v>
      </c>
      <c r="AU211" s="121" t="s">
        <v>81</v>
      </c>
      <c r="AY211" s="114" t="s">
        <v>153</v>
      </c>
      <c r="BK211" s="122">
        <f>BK212</f>
        <v>1156547.6299999999</v>
      </c>
    </row>
    <row r="212" spans="2:65" s="1" customFormat="1" ht="16.5" customHeight="1">
      <c r="B212" s="125"/>
      <c r="C212" s="126" t="s">
        <v>725</v>
      </c>
      <c r="D212" s="126" t="s">
        <v>156</v>
      </c>
      <c r="E212" s="127" t="s">
        <v>1500</v>
      </c>
      <c r="F212" s="128" t="s">
        <v>1499</v>
      </c>
      <c r="G212" s="129" t="s">
        <v>164</v>
      </c>
      <c r="H212" s="130">
        <v>1</v>
      </c>
      <c r="I212" s="131">
        <v>1156547.63325</v>
      </c>
      <c r="J212" s="132">
        <f>ROUND(I212*H212,2)</f>
        <v>1156547.6299999999</v>
      </c>
      <c r="K212" s="128" t="s">
        <v>3</v>
      </c>
      <c r="L212" s="133"/>
      <c r="M212" s="134" t="s">
        <v>3</v>
      </c>
      <c r="N212" s="135" t="s">
        <v>42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160</v>
      </c>
      <c r="AT212" s="138" t="s">
        <v>156</v>
      </c>
      <c r="AU212" s="138" t="s">
        <v>167</v>
      </c>
      <c r="AY212" s="15" t="s">
        <v>153</v>
      </c>
      <c r="BE212" s="139">
        <f>IF(N212="základní",J212,0)</f>
        <v>1156547.6299999999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79</v>
      </c>
      <c r="BK212" s="139">
        <f>ROUND(I212*H212,2)</f>
        <v>1156547.6299999999</v>
      </c>
      <c r="BL212" s="15" t="s">
        <v>161</v>
      </c>
      <c r="BM212" s="138" t="s">
        <v>1501</v>
      </c>
    </row>
    <row r="213" spans="2:65" s="11" customFormat="1" ht="20.85" customHeight="1">
      <c r="B213" s="113"/>
      <c r="D213" s="114" t="s">
        <v>70</v>
      </c>
      <c r="E213" s="123" t="s">
        <v>1502</v>
      </c>
      <c r="F213" s="123" t="s">
        <v>1503</v>
      </c>
      <c r="I213" s="116"/>
      <c r="J213" s="124">
        <f>BK213</f>
        <v>724713.43</v>
      </c>
      <c r="L213" s="113"/>
      <c r="M213" s="118"/>
      <c r="P213" s="119">
        <f>P214</f>
        <v>0</v>
      </c>
      <c r="R213" s="119">
        <f>R214</f>
        <v>0</v>
      </c>
      <c r="T213" s="120">
        <f>T214</f>
        <v>0</v>
      </c>
      <c r="AR213" s="114" t="s">
        <v>79</v>
      </c>
      <c r="AT213" s="121" t="s">
        <v>70</v>
      </c>
      <c r="AU213" s="121" t="s">
        <v>81</v>
      </c>
      <c r="AY213" s="114" t="s">
        <v>153</v>
      </c>
      <c r="BK213" s="122">
        <f>BK214</f>
        <v>724713.43</v>
      </c>
    </row>
    <row r="214" spans="2:65" s="1" customFormat="1" ht="16.5" customHeight="1">
      <c r="B214" s="125"/>
      <c r="C214" s="126" t="s">
        <v>578</v>
      </c>
      <c r="D214" s="126" t="s">
        <v>156</v>
      </c>
      <c r="E214" s="127" t="s">
        <v>1504</v>
      </c>
      <c r="F214" s="128" t="s">
        <v>1503</v>
      </c>
      <c r="G214" s="129" t="s">
        <v>164</v>
      </c>
      <c r="H214" s="130">
        <v>2</v>
      </c>
      <c r="I214" s="131">
        <v>362356.71679999999</v>
      </c>
      <c r="J214" s="132">
        <f>ROUND(I214*H214,2)</f>
        <v>724713.43</v>
      </c>
      <c r="K214" s="128" t="s">
        <v>3</v>
      </c>
      <c r="L214" s="133"/>
      <c r="M214" s="134" t="s">
        <v>3</v>
      </c>
      <c r="N214" s="135" t="s">
        <v>42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160</v>
      </c>
      <c r="AT214" s="138" t="s">
        <v>156</v>
      </c>
      <c r="AU214" s="138" t="s">
        <v>167</v>
      </c>
      <c r="AY214" s="15" t="s">
        <v>153</v>
      </c>
      <c r="BE214" s="139">
        <f>IF(N214="základní",J214,0)</f>
        <v>724713.43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79</v>
      </c>
      <c r="BK214" s="139">
        <f>ROUND(I214*H214,2)</f>
        <v>724713.43</v>
      </c>
      <c r="BL214" s="15" t="s">
        <v>161</v>
      </c>
      <c r="BM214" s="138" t="s">
        <v>1505</v>
      </c>
    </row>
    <row r="215" spans="2:65" s="11" customFormat="1" ht="20.85" customHeight="1">
      <c r="B215" s="113"/>
      <c r="D215" s="114" t="s">
        <v>70</v>
      </c>
      <c r="E215" s="123" t="s">
        <v>1506</v>
      </c>
      <c r="F215" s="123" t="s">
        <v>1507</v>
      </c>
      <c r="I215" s="116"/>
      <c r="J215" s="124">
        <f>BK215</f>
        <v>95123.43</v>
      </c>
      <c r="L215" s="113"/>
      <c r="M215" s="118"/>
      <c r="P215" s="119">
        <f>P216</f>
        <v>0</v>
      </c>
      <c r="R215" s="119">
        <f>R216</f>
        <v>0</v>
      </c>
      <c r="T215" s="120">
        <f>T216</f>
        <v>0</v>
      </c>
      <c r="AR215" s="114" t="s">
        <v>79</v>
      </c>
      <c r="AT215" s="121" t="s">
        <v>70</v>
      </c>
      <c r="AU215" s="121" t="s">
        <v>81</v>
      </c>
      <c r="AY215" s="114" t="s">
        <v>153</v>
      </c>
      <c r="BK215" s="122">
        <f>BK216</f>
        <v>95123.43</v>
      </c>
    </row>
    <row r="216" spans="2:65" s="1" customFormat="1" ht="16.5" customHeight="1">
      <c r="B216" s="125"/>
      <c r="C216" s="126" t="s">
        <v>732</v>
      </c>
      <c r="D216" s="126" t="s">
        <v>156</v>
      </c>
      <c r="E216" s="127" t="s">
        <v>1508</v>
      </c>
      <c r="F216" s="128" t="s">
        <v>1507</v>
      </c>
      <c r="G216" s="129" t="s">
        <v>159</v>
      </c>
      <c r="H216" s="130">
        <v>2</v>
      </c>
      <c r="I216" s="131">
        <v>47561.714200000002</v>
      </c>
      <c r="J216" s="132">
        <f>ROUND(I216*H216,2)</f>
        <v>95123.43</v>
      </c>
      <c r="K216" s="128" t="s">
        <v>3</v>
      </c>
      <c r="L216" s="133"/>
      <c r="M216" s="134" t="s">
        <v>3</v>
      </c>
      <c r="N216" s="135" t="s">
        <v>42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160</v>
      </c>
      <c r="AT216" s="138" t="s">
        <v>156</v>
      </c>
      <c r="AU216" s="138" t="s">
        <v>167</v>
      </c>
      <c r="AY216" s="15" t="s">
        <v>153</v>
      </c>
      <c r="BE216" s="139">
        <f>IF(N216="základní",J216,0)</f>
        <v>95123.43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5" t="s">
        <v>79</v>
      </c>
      <c r="BK216" s="139">
        <f>ROUND(I216*H216,2)</f>
        <v>95123.43</v>
      </c>
      <c r="BL216" s="15" t="s">
        <v>161</v>
      </c>
      <c r="BM216" s="138" t="s">
        <v>1509</v>
      </c>
    </row>
    <row r="217" spans="2:65" s="11" customFormat="1" ht="20.85" customHeight="1">
      <c r="B217" s="113"/>
      <c r="D217" s="114" t="s">
        <v>70</v>
      </c>
      <c r="E217" s="123" t="s">
        <v>1510</v>
      </c>
      <c r="F217" s="123" t="s">
        <v>1511</v>
      </c>
      <c r="I217" s="116"/>
      <c r="J217" s="124">
        <f>BK217</f>
        <v>69246.100000000006</v>
      </c>
      <c r="L217" s="113"/>
      <c r="M217" s="118"/>
      <c r="P217" s="119">
        <f>P218</f>
        <v>0</v>
      </c>
      <c r="R217" s="119">
        <f>R218</f>
        <v>0</v>
      </c>
      <c r="T217" s="120">
        <f>T218</f>
        <v>0</v>
      </c>
      <c r="AR217" s="114" t="s">
        <v>79</v>
      </c>
      <c r="AT217" s="121" t="s">
        <v>70</v>
      </c>
      <c r="AU217" s="121" t="s">
        <v>81</v>
      </c>
      <c r="AY217" s="114" t="s">
        <v>153</v>
      </c>
      <c r="BK217" s="122">
        <f>BK218</f>
        <v>69246.100000000006</v>
      </c>
    </row>
    <row r="218" spans="2:65" s="1" customFormat="1" ht="16.5" customHeight="1">
      <c r="B218" s="125"/>
      <c r="C218" s="126" t="s">
        <v>582</v>
      </c>
      <c r="D218" s="126" t="s">
        <v>156</v>
      </c>
      <c r="E218" s="127" t="s">
        <v>1512</v>
      </c>
      <c r="F218" s="128" t="s">
        <v>1513</v>
      </c>
      <c r="G218" s="129" t="s">
        <v>164</v>
      </c>
      <c r="H218" s="130">
        <v>1</v>
      </c>
      <c r="I218" s="131">
        <v>69246.096210000003</v>
      </c>
      <c r="J218" s="132">
        <f>ROUND(I218*H218,2)</f>
        <v>69246.100000000006</v>
      </c>
      <c r="K218" s="128" t="s">
        <v>3</v>
      </c>
      <c r="L218" s="133"/>
      <c r="M218" s="134" t="s">
        <v>3</v>
      </c>
      <c r="N218" s="135" t="s">
        <v>42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160</v>
      </c>
      <c r="AT218" s="138" t="s">
        <v>156</v>
      </c>
      <c r="AU218" s="138" t="s">
        <v>167</v>
      </c>
      <c r="AY218" s="15" t="s">
        <v>153</v>
      </c>
      <c r="BE218" s="139">
        <f>IF(N218="základní",J218,0)</f>
        <v>69246.100000000006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5" t="s">
        <v>79</v>
      </c>
      <c r="BK218" s="139">
        <f>ROUND(I218*H218,2)</f>
        <v>69246.100000000006</v>
      </c>
      <c r="BL218" s="15" t="s">
        <v>161</v>
      </c>
      <c r="BM218" s="138" t="s">
        <v>1514</v>
      </c>
    </row>
    <row r="219" spans="2:65" s="11" customFormat="1" ht="20.85" customHeight="1">
      <c r="B219" s="113"/>
      <c r="D219" s="114" t="s">
        <v>70</v>
      </c>
      <c r="E219" s="123" t="s">
        <v>1515</v>
      </c>
      <c r="F219" s="123" t="s">
        <v>1196</v>
      </c>
      <c r="I219" s="116"/>
      <c r="J219" s="124">
        <f>BK219</f>
        <v>125536.24</v>
      </c>
      <c r="L219" s="113"/>
      <c r="M219" s="118"/>
      <c r="P219" s="119">
        <f>P220</f>
        <v>0</v>
      </c>
      <c r="R219" s="119">
        <f>R220</f>
        <v>0</v>
      </c>
      <c r="T219" s="120">
        <f>T220</f>
        <v>0</v>
      </c>
      <c r="AR219" s="114" t="s">
        <v>79</v>
      </c>
      <c r="AT219" s="121" t="s">
        <v>70</v>
      </c>
      <c r="AU219" s="121" t="s">
        <v>81</v>
      </c>
      <c r="AY219" s="114" t="s">
        <v>153</v>
      </c>
      <c r="BK219" s="122">
        <f>BK220</f>
        <v>125536.24</v>
      </c>
    </row>
    <row r="220" spans="2:65" s="1" customFormat="1" ht="16.5" customHeight="1">
      <c r="B220" s="125"/>
      <c r="C220" s="126" t="s">
        <v>739</v>
      </c>
      <c r="D220" s="126" t="s">
        <v>156</v>
      </c>
      <c r="E220" s="127" t="s">
        <v>1516</v>
      </c>
      <c r="F220" s="128" t="s">
        <v>1517</v>
      </c>
      <c r="G220" s="129" t="s">
        <v>159</v>
      </c>
      <c r="H220" s="130">
        <v>3</v>
      </c>
      <c r="I220" s="131">
        <v>41845.411925</v>
      </c>
      <c r="J220" s="132">
        <f>ROUND(I220*H220,2)</f>
        <v>125536.24</v>
      </c>
      <c r="K220" s="128" t="s">
        <v>3</v>
      </c>
      <c r="L220" s="133"/>
      <c r="M220" s="134" t="s">
        <v>3</v>
      </c>
      <c r="N220" s="135" t="s">
        <v>42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160</v>
      </c>
      <c r="AT220" s="138" t="s">
        <v>156</v>
      </c>
      <c r="AU220" s="138" t="s">
        <v>167</v>
      </c>
      <c r="AY220" s="15" t="s">
        <v>153</v>
      </c>
      <c r="BE220" s="139">
        <f>IF(N220="základní",J220,0)</f>
        <v>125536.24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79</v>
      </c>
      <c r="BK220" s="139">
        <f>ROUND(I220*H220,2)</f>
        <v>125536.24</v>
      </c>
      <c r="BL220" s="15" t="s">
        <v>161</v>
      </c>
      <c r="BM220" s="138" t="s">
        <v>1518</v>
      </c>
    </row>
    <row r="221" spans="2:65" s="11" customFormat="1" ht="20.85" customHeight="1">
      <c r="B221" s="113"/>
      <c r="D221" s="114" t="s">
        <v>70</v>
      </c>
      <c r="E221" s="123" t="s">
        <v>1519</v>
      </c>
      <c r="F221" s="123" t="s">
        <v>1520</v>
      </c>
      <c r="I221" s="116"/>
      <c r="J221" s="124">
        <f>BK221</f>
        <v>15090.11</v>
      </c>
      <c r="L221" s="113"/>
      <c r="M221" s="118"/>
      <c r="P221" s="119">
        <f>P222</f>
        <v>0</v>
      </c>
      <c r="R221" s="119">
        <f>R222</f>
        <v>0</v>
      </c>
      <c r="T221" s="120">
        <f>T222</f>
        <v>0</v>
      </c>
      <c r="AR221" s="114" t="s">
        <v>79</v>
      </c>
      <c r="AT221" s="121" t="s">
        <v>70</v>
      </c>
      <c r="AU221" s="121" t="s">
        <v>81</v>
      </c>
      <c r="AY221" s="114" t="s">
        <v>153</v>
      </c>
      <c r="BK221" s="122">
        <f>BK222</f>
        <v>15090.11</v>
      </c>
    </row>
    <row r="222" spans="2:65" s="1" customFormat="1" ht="16.5" customHeight="1">
      <c r="B222" s="125"/>
      <c r="C222" s="126" t="s">
        <v>585</v>
      </c>
      <c r="D222" s="126" t="s">
        <v>156</v>
      </c>
      <c r="E222" s="127" t="s">
        <v>1521</v>
      </c>
      <c r="F222" s="128" t="s">
        <v>1522</v>
      </c>
      <c r="G222" s="129" t="s">
        <v>159</v>
      </c>
      <c r="H222" s="130">
        <v>1</v>
      </c>
      <c r="I222" s="131">
        <v>15090.10965</v>
      </c>
      <c r="J222" s="132">
        <f>ROUND(I222*H222,2)</f>
        <v>15090.11</v>
      </c>
      <c r="K222" s="128" t="s">
        <v>3</v>
      </c>
      <c r="L222" s="133"/>
      <c r="M222" s="134" t="s">
        <v>3</v>
      </c>
      <c r="N222" s="135" t="s">
        <v>42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160</v>
      </c>
      <c r="AT222" s="138" t="s">
        <v>156</v>
      </c>
      <c r="AU222" s="138" t="s">
        <v>167</v>
      </c>
      <c r="AY222" s="15" t="s">
        <v>153</v>
      </c>
      <c r="BE222" s="139">
        <f>IF(N222="základní",J222,0)</f>
        <v>15090.11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79</v>
      </c>
      <c r="BK222" s="139">
        <f>ROUND(I222*H222,2)</f>
        <v>15090.11</v>
      </c>
      <c r="BL222" s="15" t="s">
        <v>161</v>
      </c>
      <c r="BM222" s="138" t="s">
        <v>1523</v>
      </c>
    </row>
    <row r="223" spans="2:65" s="11" customFormat="1" ht="20.85" customHeight="1">
      <c r="B223" s="113"/>
      <c r="D223" s="114" t="s">
        <v>70</v>
      </c>
      <c r="E223" s="123" t="s">
        <v>1524</v>
      </c>
      <c r="F223" s="123" t="s">
        <v>788</v>
      </c>
      <c r="I223" s="116"/>
      <c r="J223" s="124">
        <f>BK223</f>
        <v>1950.35</v>
      </c>
      <c r="L223" s="113"/>
      <c r="M223" s="118"/>
      <c r="P223" s="119">
        <f>P224</f>
        <v>0</v>
      </c>
      <c r="R223" s="119">
        <f>R224</f>
        <v>0</v>
      </c>
      <c r="T223" s="120">
        <f>T224</f>
        <v>0</v>
      </c>
      <c r="AR223" s="114" t="s">
        <v>79</v>
      </c>
      <c r="AT223" s="121" t="s">
        <v>70</v>
      </c>
      <c r="AU223" s="121" t="s">
        <v>81</v>
      </c>
      <c r="AY223" s="114" t="s">
        <v>153</v>
      </c>
      <c r="BK223" s="122">
        <f>BK224</f>
        <v>1950.35</v>
      </c>
    </row>
    <row r="224" spans="2:65" s="1" customFormat="1" ht="16.5" customHeight="1">
      <c r="B224" s="125"/>
      <c r="C224" s="126" t="s">
        <v>745</v>
      </c>
      <c r="D224" s="126" t="s">
        <v>156</v>
      </c>
      <c r="E224" s="127" t="s">
        <v>1525</v>
      </c>
      <c r="F224" s="128" t="s">
        <v>1526</v>
      </c>
      <c r="G224" s="129" t="s">
        <v>159</v>
      </c>
      <c r="H224" s="130">
        <v>1</v>
      </c>
      <c r="I224" s="131">
        <v>1950.353625</v>
      </c>
      <c r="J224" s="132">
        <f>ROUND(I224*H224,2)</f>
        <v>1950.35</v>
      </c>
      <c r="K224" s="128" t="s">
        <v>3</v>
      </c>
      <c r="L224" s="133"/>
      <c r="M224" s="134" t="s">
        <v>3</v>
      </c>
      <c r="N224" s="135" t="s">
        <v>42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160</v>
      </c>
      <c r="AT224" s="138" t="s">
        <v>156</v>
      </c>
      <c r="AU224" s="138" t="s">
        <v>167</v>
      </c>
      <c r="AY224" s="15" t="s">
        <v>153</v>
      </c>
      <c r="BE224" s="139">
        <f>IF(N224="základní",J224,0)</f>
        <v>1950.35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79</v>
      </c>
      <c r="BK224" s="139">
        <f>ROUND(I224*H224,2)</f>
        <v>1950.35</v>
      </c>
      <c r="BL224" s="15" t="s">
        <v>161</v>
      </c>
      <c r="BM224" s="138" t="s">
        <v>1527</v>
      </c>
    </row>
    <row r="225" spans="2:65" s="11" customFormat="1" ht="20.85" customHeight="1">
      <c r="B225" s="113"/>
      <c r="D225" s="114" t="s">
        <v>70</v>
      </c>
      <c r="E225" s="123" t="s">
        <v>1528</v>
      </c>
      <c r="F225" s="123" t="s">
        <v>1201</v>
      </c>
      <c r="I225" s="116"/>
      <c r="J225" s="124">
        <f>BK225</f>
        <v>5839.04</v>
      </c>
      <c r="L225" s="113"/>
      <c r="M225" s="118"/>
      <c r="P225" s="119">
        <f>P226</f>
        <v>0</v>
      </c>
      <c r="R225" s="119">
        <f>R226</f>
        <v>0</v>
      </c>
      <c r="T225" s="120">
        <f>T226</f>
        <v>0</v>
      </c>
      <c r="AR225" s="114" t="s">
        <v>79</v>
      </c>
      <c r="AT225" s="121" t="s">
        <v>70</v>
      </c>
      <c r="AU225" s="121" t="s">
        <v>81</v>
      </c>
      <c r="AY225" s="114" t="s">
        <v>153</v>
      </c>
      <c r="BK225" s="122">
        <f>BK226</f>
        <v>5839.04</v>
      </c>
    </row>
    <row r="226" spans="2:65" s="1" customFormat="1" ht="16.5" customHeight="1">
      <c r="B226" s="125"/>
      <c r="C226" s="126" t="s">
        <v>589</v>
      </c>
      <c r="D226" s="126" t="s">
        <v>156</v>
      </c>
      <c r="E226" s="127" t="s">
        <v>1529</v>
      </c>
      <c r="F226" s="128" t="s">
        <v>1530</v>
      </c>
      <c r="G226" s="129" t="s">
        <v>159</v>
      </c>
      <c r="H226" s="130">
        <v>2</v>
      </c>
      <c r="I226" s="131">
        <v>2919.5182500000001</v>
      </c>
      <c r="J226" s="132">
        <f>ROUND(I226*H226,2)</f>
        <v>5839.04</v>
      </c>
      <c r="K226" s="128" t="s">
        <v>3</v>
      </c>
      <c r="L226" s="133"/>
      <c r="M226" s="134" t="s">
        <v>3</v>
      </c>
      <c r="N226" s="135" t="s">
        <v>42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160</v>
      </c>
      <c r="AT226" s="138" t="s">
        <v>156</v>
      </c>
      <c r="AU226" s="138" t="s">
        <v>167</v>
      </c>
      <c r="AY226" s="15" t="s">
        <v>153</v>
      </c>
      <c r="BE226" s="139">
        <f>IF(N226="základní",J226,0)</f>
        <v>5839.04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79</v>
      </c>
      <c r="BK226" s="139">
        <f>ROUND(I226*H226,2)</f>
        <v>5839.04</v>
      </c>
      <c r="BL226" s="15" t="s">
        <v>161</v>
      </c>
      <c r="BM226" s="138" t="s">
        <v>1531</v>
      </c>
    </row>
    <row r="227" spans="2:65" s="11" customFormat="1" ht="22.9" customHeight="1">
      <c r="B227" s="113"/>
      <c r="D227" s="114" t="s">
        <v>70</v>
      </c>
      <c r="E227" s="123" t="s">
        <v>303</v>
      </c>
      <c r="F227" s="123" t="s">
        <v>304</v>
      </c>
      <c r="I227" s="116"/>
      <c r="J227" s="124">
        <f>BK227</f>
        <v>136512.35999999999</v>
      </c>
      <c r="L227" s="113"/>
      <c r="M227" s="118"/>
      <c r="P227" s="119">
        <f>SUM(P228:P250)</f>
        <v>0</v>
      </c>
      <c r="R227" s="119">
        <f>SUM(R228:R250)</f>
        <v>0</v>
      </c>
      <c r="T227" s="120">
        <f>SUM(T228:T250)</f>
        <v>0</v>
      </c>
      <c r="AR227" s="114" t="s">
        <v>79</v>
      </c>
      <c r="AT227" s="121" t="s">
        <v>70</v>
      </c>
      <c r="AU227" s="121" t="s">
        <v>79</v>
      </c>
      <c r="AY227" s="114" t="s">
        <v>153</v>
      </c>
      <c r="BK227" s="122">
        <f>SUM(BK228:BK250)</f>
        <v>136512.35999999999</v>
      </c>
    </row>
    <row r="228" spans="2:65" s="1" customFormat="1" ht="16.5" customHeight="1">
      <c r="B228" s="125"/>
      <c r="C228" s="126" t="s">
        <v>753</v>
      </c>
      <c r="D228" s="126" t="s">
        <v>156</v>
      </c>
      <c r="E228" s="127" t="s">
        <v>1532</v>
      </c>
      <c r="F228" s="128" t="s">
        <v>1209</v>
      </c>
      <c r="G228" s="129" t="s">
        <v>360</v>
      </c>
      <c r="H228" s="130">
        <v>580</v>
      </c>
      <c r="I228" s="131">
        <v>18.373245000000001</v>
      </c>
      <c r="J228" s="132">
        <f>ROUND(I228*H228,2)</f>
        <v>10656.48</v>
      </c>
      <c r="K228" s="128" t="s">
        <v>3</v>
      </c>
      <c r="L228" s="133"/>
      <c r="M228" s="134" t="s">
        <v>3</v>
      </c>
      <c r="N228" s="135" t="s">
        <v>42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160</v>
      </c>
      <c r="AT228" s="138" t="s">
        <v>156</v>
      </c>
      <c r="AU228" s="138" t="s">
        <v>81</v>
      </c>
      <c r="AY228" s="15" t="s">
        <v>153</v>
      </c>
      <c r="BE228" s="139">
        <f>IF(N228="základní",J228,0)</f>
        <v>10656.48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5" t="s">
        <v>79</v>
      </c>
      <c r="BK228" s="139">
        <f>ROUND(I228*H228,2)</f>
        <v>10656.48</v>
      </c>
      <c r="BL228" s="15" t="s">
        <v>161</v>
      </c>
      <c r="BM228" s="138" t="s">
        <v>1533</v>
      </c>
    </row>
    <row r="229" spans="2:65" s="12" customFormat="1">
      <c r="B229" s="154"/>
      <c r="D229" s="155" t="s">
        <v>800</v>
      </c>
      <c r="E229" s="156" t="s">
        <v>3</v>
      </c>
      <c r="F229" s="157" t="s">
        <v>1534</v>
      </c>
      <c r="H229" s="158">
        <v>580</v>
      </c>
      <c r="I229" s="159"/>
      <c r="L229" s="154"/>
      <c r="M229" s="160"/>
      <c r="T229" s="161"/>
      <c r="AT229" s="156" t="s">
        <v>800</v>
      </c>
      <c r="AU229" s="156" t="s">
        <v>81</v>
      </c>
      <c r="AV229" s="12" t="s">
        <v>81</v>
      </c>
      <c r="AW229" s="12" t="s">
        <v>30</v>
      </c>
      <c r="AX229" s="12" t="s">
        <v>79</v>
      </c>
      <c r="AY229" s="156" t="s">
        <v>153</v>
      </c>
    </row>
    <row r="230" spans="2:65" s="1" customFormat="1" ht="16.5" customHeight="1">
      <c r="B230" s="125"/>
      <c r="C230" s="126" t="s">
        <v>592</v>
      </c>
      <c r="D230" s="126" t="s">
        <v>156</v>
      </c>
      <c r="E230" s="127" t="s">
        <v>1535</v>
      </c>
      <c r="F230" s="128" t="s">
        <v>817</v>
      </c>
      <c r="G230" s="129" t="s">
        <v>360</v>
      </c>
      <c r="H230" s="130">
        <v>280</v>
      </c>
      <c r="I230" s="131">
        <v>17.796074999999998</v>
      </c>
      <c r="J230" s="132">
        <f>ROUND(I230*H230,2)</f>
        <v>4982.8999999999996</v>
      </c>
      <c r="K230" s="128" t="s">
        <v>3</v>
      </c>
      <c r="L230" s="133"/>
      <c r="M230" s="134" t="s">
        <v>3</v>
      </c>
      <c r="N230" s="135" t="s">
        <v>42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160</v>
      </c>
      <c r="AT230" s="138" t="s">
        <v>156</v>
      </c>
      <c r="AU230" s="138" t="s">
        <v>81</v>
      </c>
      <c r="AY230" s="15" t="s">
        <v>153</v>
      </c>
      <c r="BE230" s="139">
        <f>IF(N230="základní",J230,0)</f>
        <v>4982.8999999999996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79</v>
      </c>
      <c r="BK230" s="139">
        <f>ROUND(I230*H230,2)</f>
        <v>4982.8999999999996</v>
      </c>
      <c r="BL230" s="15" t="s">
        <v>161</v>
      </c>
      <c r="BM230" s="138" t="s">
        <v>1536</v>
      </c>
    </row>
    <row r="231" spans="2:65" s="12" customFormat="1">
      <c r="B231" s="154"/>
      <c r="D231" s="155" t="s">
        <v>800</v>
      </c>
      <c r="E231" s="156" t="s">
        <v>3</v>
      </c>
      <c r="F231" s="157" t="s">
        <v>1537</v>
      </c>
      <c r="H231" s="158">
        <v>280</v>
      </c>
      <c r="I231" s="159"/>
      <c r="L231" s="154"/>
      <c r="M231" s="160"/>
      <c r="T231" s="161"/>
      <c r="AT231" s="156" t="s">
        <v>800</v>
      </c>
      <c r="AU231" s="156" t="s">
        <v>81</v>
      </c>
      <c r="AV231" s="12" t="s">
        <v>81</v>
      </c>
      <c r="AW231" s="12" t="s">
        <v>30</v>
      </c>
      <c r="AX231" s="12" t="s">
        <v>79</v>
      </c>
      <c r="AY231" s="156" t="s">
        <v>153</v>
      </c>
    </row>
    <row r="232" spans="2:65" s="1" customFormat="1" ht="16.5" customHeight="1">
      <c r="B232" s="125"/>
      <c r="C232" s="126" t="s">
        <v>758</v>
      </c>
      <c r="D232" s="126" t="s">
        <v>156</v>
      </c>
      <c r="E232" s="127" t="s">
        <v>1538</v>
      </c>
      <c r="F232" s="128" t="s">
        <v>808</v>
      </c>
      <c r="G232" s="129" t="s">
        <v>360</v>
      </c>
      <c r="H232" s="130">
        <v>30</v>
      </c>
      <c r="I232" s="131">
        <v>50.204170499999996</v>
      </c>
      <c r="J232" s="132">
        <f>ROUND(I232*H232,2)</f>
        <v>1506.13</v>
      </c>
      <c r="K232" s="128" t="s">
        <v>3</v>
      </c>
      <c r="L232" s="133"/>
      <c r="M232" s="134" t="s">
        <v>3</v>
      </c>
      <c r="N232" s="135" t="s">
        <v>42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160</v>
      </c>
      <c r="AT232" s="138" t="s">
        <v>156</v>
      </c>
      <c r="AU232" s="138" t="s">
        <v>81</v>
      </c>
      <c r="AY232" s="15" t="s">
        <v>153</v>
      </c>
      <c r="BE232" s="139">
        <f>IF(N232="základní",J232,0)</f>
        <v>1506.13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79</v>
      </c>
      <c r="BK232" s="139">
        <f>ROUND(I232*H232,2)</f>
        <v>1506.13</v>
      </c>
      <c r="BL232" s="15" t="s">
        <v>161</v>
      </c>
      <c r="BM232" s="138" t="s">
        <v>1539</v>
      </c>
    </row>
    <row r="233" spans="2:65" s="12" customFormat="1">
      <c r="B233" s="154"/>
      <c r="D233" s="155" t="s">
        <v>800</v>
      </c>
      <c r="E233" s="156" t="s">
        <v>3</v>
      </c>
      <c r="F233" s="157" t="s">
        <v>267</v>
      </c>
      <c r="H233" s="158">
        <v>30</v>
      </c>
      <c r="I233" s="159"/>
      <c r="L233" s="154"/>
      <c r="M233" s="160"/>
      <c r="T233" s="161"/>
      <c r="AT233" s="156" t="s">
        <v>800</v>
      </c>
      <c r="AU233" s="156" t="s">
        <v>81</v>
      </c>
      <c r="AV233" s="12" t="s">
        <v>81</v>
      </c>
      <c r="AW233" s="12" t="s">
        <v>30</v>
      </c>
      <c r="AX233" s="12" t="s">
        <v>79</v>
      </c>
      <c r="AY233" s="156" t="s">
        <v>153</v>
      </c>
    </row>
    <row r="234" spans="2:65" s="1" customFormat="1" ht="16.5" customHeight="1">
      <c r="B234" s="125"/>
      <c r="C234" s="126" t="s">
        <v>377</v>
      </c>
      <c r="D234" s="126" t="s">
        <v>156</v>
      </c>
      <c r="E234" s="127" t="s">
        <v>1540</v>
      </c>
      <c r="F234" s="128" t="s">
        <v>812</v>
      </c>
      <c r="G234" s="129" t="s">
        <v>360</v>
      </c>
      <c r="H234" s="130">
        <v>345</v>
      </c>
      <c r="I234" s="131">
        <v>43.691769000000001</v>
      </c>
      <c r="J234" s="132">
        <f>ROUND(I234*H234,2)</f>
        <v>15073.66</v>
      </c>
      <c r="K234" s="128" t="s">
        <v>3</v>
      </c>
      <c r="L234" s="133"/>
      <c r="M234" s="134" t="s">
        <v>3</v>
      </c>
      <c r="N234" s="135" t="s">
        <v>42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160</v>
      </c>
      <c r="AT234" s="138" t="s">
        <v>156</v>
      </c>
      <c r="AU234" s="138" t="s">
        <v>81</v>
      </c>
      <c r="AY234" s="15" t="s">
        <v>153</v>
      </c>
      <c r="BE234" s="139">
        <f>IF(N234="základní",J234,0)</f>
        <v>15073.66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5" t="s">
        <v>79</v>
      </c>
      <c r="BK234" s="139">
        <f>ROUND(I234*H234,2)</f>
        <v>15073.66</v>
      </c>
      <c r="BL234" s="15" t="s">
        <v>161</v>
      </c>
      <c r="BM234" s="138" t="s">
        <v>1541</v>
      </c>
    </row>
    <row r="235" spans="2:65" s="12" customFormat="1">
      <c r="B235" s="154"/>
      <c r="D235" s="155" t="s">
        <v>800</v>
      </c>
      <c r="E235" s="156" t="s">
        <v>3</v>
      </c>
      <c r="F235" s="157" t="s">
        <v>1542</v>
      </c>
      <c r="H235" s="158">
        <v>345</v>
      </c>
      <c r="I235" s="159"/>
      <c r="L235" s="154"/>
      <c r="M235" s="160"/>
      <c r="T235" s="161"/>
      <c r="AT235" s="156" t="s">
        <v>800</v>
      </c>
      <c r="AU235" s="156" t="s">
        <v>81</v>
      </c>
      <c r="AV235" s="12" t="s">
        <v>81</v>
      </c>
      <c r="AW235" s="12" t="s">
        <v>30</v>
      </c>
      <c r="AX235" s="12" t="s">
        <v>79</v>
      </c>
      <c r="AY235" s="156" t="s">
        <v>153</v>
      </c>
    </row>
    <row r="236" spans="2:65" s="1" customFormat="1" ht="16.5" customHeight="1">
      <c r="B236" s="125"/>
      <c r="C236" s="126" t="s">
        <v>763</v>
      </c>
      <c r="D236" s="126" t="s">
        <v>156</v>
      </c>
      <c r="E236" s="127" t="s">
        <v>1543</v>
      </c>
      <c r="F236" s="128" t="s">
        <v>1544</v>
      </c>
      <c r="G236" s="129" t="s">
        <v>360</v>
      </c>
      <c r="H236" s="130">
        <v>220</v>
      </c>
      <c r="I236" s="131">
        <v>24.779832000000003</v>
      </c>
      <c r="J236" s="132">
        <f>ROUND(I236*H236,2)</f>
        <v>5451.56</v>
      </c>
      <c r="K236" s="128" t="s">
        <v>3</v>
      </c>
      <c r="L236" s="133"/>
      <c r="M236" s="134" t="s">
        <v>3</v>
      </c>
      <c r="N236" s="135" t="s">
        <v>42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160</v>
      </c>
      <c r="AT236" s="138" t="s">
        <v>156</v>
      </c>
      <c r="AU236" s="138" t="s">
        <v>81</v>
      </c>
      <c r="AY236" s="15" t="s">
        <v>153</v>
      </c>
      <c r="BE236" s="139">
        <f>IF(N236="základní",J236,0)</f>
        <v>5451.56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5" t="s">
        <v>79</v>
      </c>
      <c r="BK236" s="139">
        <f>ROUND(I236*H236,2)</f>
        <v>5451.56</v>
      </c>
      <c r="BL236" s="15" t="s">
        <v>161</v>
      </c>
      <c r="BM236" s="138" t="s">
        <v>1545</v>
      </c>
    </row>
    <row r="237" spans="2:65" s="12" customFormat="1">
      <c r="B237" s="154"/>
      <c r="D237" s="155" t="s">
        <v>800</v>
      </c>
      <c r="E237" s="156" t="s">
        <v>3</v>
      </c>
      <c r="F237" s="157" t="s">
        <v>1546</v>
      </c>
      <c r="H237" s="158">
        <v>220</v>
      </c>
      <c r="I237" s="159"/>
      <c r="L237" s="154"/>
      <c r="M237" s="160"/>
      <c r="T237" s="161"/>
      <c r="AT237" s="156" t="s">
        <v>800</v>
      </c>
      <c r="AU237" s="156" t="s">
        <v>81</v>
      </c>
      <c r="AV237" s="12" t="s">
        <v>81</v>
      </c>
      <c r="AW237" s="12" t="s">
        <v>30</v>
      </c>
      <c r="AX237" s="12" t="s">
        <v>79</v>
      </c>
      <c r="AY237" s="156" t="s">
        <v>153</v>
      </c>
    </row>
    <row r="238" spans="2:65" s="1" customFormat="1" ht="16.5" customHeight="1">
      <c r="B238" s="125"/>
      <c r="C238" s="126" t="s">
        <v>385</v>
      </c>
      <c r="D238" s="126" t="s">
        <v>156</v>
      </c>
      <c r="E238" s="127" t="s">
        <v>1547</v>
      </c>
      <c r="F238" s="128" t="s">
        <v>826</v>
      </c>
      <c r="G238" s="129" t="s">
        <v>360</v>
      </c>
      <c r="H238" s="130">
        <v>710</v>
      </c>
      <c r="I238" s="131">
        <v>24.289237499999999</v>
      </c>
      <c r="J238" s="132">
        <f>ROUND(I238*H238,2)</f>
        <v>17245.36</v>
      </c>
      <c r="K238" s="128" t="s">
        <v>3</v>
      </c>
      <c r="L238" s="133"/>
      <c r="M238" s="134" t="s">
        <v>3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160</v>
      </c>
      <c r="AT238" s="138" t="s">
        <v>156</v>
      </c>
      <c r="AU238" s="138" t="s">
        <v>81</v>
      </c>
      <c r="AY238" s="15" t="s">
        <v>153</v>
      </c>
      <c r="BE238" s="139">
        <f>IF(N238="základní",J238,0)</f>
        <v>17245.36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79</v>
      </c>
      <c r="BK238" s="139">
        <f>ROUND(I238*H238,2)</f>
        <v>17245.36</v>
      </c>
      <c r="BL238" s="15" t="s">
        <v>161</v>
      </c>
      <c r="BM238" s="138" t="s">
        <v>1548</v>
      </c>
    </row>
    <row r="239" spans="2:65" s="12" customFormat="1">
      <c r="B239" s="154"/>
      <c r="D239" s="155" t="s">
        <v>800</v>
      </c>
      <c r="E239" s="156" t="s">
        <v>3</v>
      </c>
      <c r="F239" s="157" t="s">
        <v>1549</v>
      </c>
      <c r="H239" s="158">
        <v>710</v>
      </c>
      <c r="I239" s="159"/>
      <c r="L239" s="154"/>
      <c r="M239" s="160"/>
      <c r="T239" s="161"/>
      <c r="AT239" s="156" t="s">
        <v>800</v>
      </c>
      <c r="AU239" s="156" t="s">
        <v>81</v>
      </c>
      <c r="AV239" s="12" t="s">
        <v>81</v>
      </c>
      <c r="AW239" s="12" t="s">
        <v>30</v>
      </c>
      <c r="AX239" s="12" t="s">
        <v>79</v>
      </c>
      <c r="AY239" s="156" t="s">
        <v>153</v>
      </c>
    </row>
    <row r="240" spans="2:65" s="1" customFormat="1" ht="16.5" customHeight="1">
      <c r="B240" s="125"/>
      <c r="C240" s="126" t="s">
        <v>769</v>
      </c>
      <c r="D240" s="126" t="s">
        <v>156</v>
      </c>
      <c r="E240" s="127" t="s">
        <v>1550</v>
      </c>
      <c r="F240" s="128" t="s">
        <v>830</v>
      </c>
      <c r="G240" s="129" t="s">
        <v>360</v>
      </c>
      <c r="H240" s="130">
        <v>480</v>
      </c>
      <c r="I240" s="131">
        <v>56.562659999999994</v>
      </c>
      <c r="J240" s="132">
        <f>ROUND(I240*H240,2)</f>
        <v>27150.080000000002</v>
      </c>
      <c r="K240" s="128" t="s">
        <v>3</v>
      </c>
      <c r="L240" s="133"/>
      <c r="M240" s="134" t="s">
        <v>3</v>
      </c>
      <c r="N240" s="135" t="s">
        <v>42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160</v>
      </c>
      <c r="AT240" s="138" t="s">
        <v>156</v>
      </c>
      <c r="AU240" s="138" t="s">
        <v>81</v>
      </c>
      <c r="AY240" s="15" t="s">
        <v>153</v>
      </c>
      <c r="BE240" s="139">
        <f>IF(N240="základní",J240,0)</f>
        <v>27150.080000000002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5" t="s">
        <v>79</v>
      </c>
      <c r="BK240" s="139">
        <f>ROUND(I240*H240,2)</f>
        <v>27150.080000000002</v>
      </c>
      <c r="BL240" s="15" t="s">
        <v>161</v>
      </c>
      <c r="BM240" s="138" t="s">
        <v>1551</v>
      </c>
    </row>
    <row r="241" spans="2:65" s="12" customFormat="1">
      <c r="B241" s="154"/>
      <c r="D241" s="155" t="s">
        <v>800</v>
      </c>
      <c r="E241" s="156" t="s">
        <v>3</v>
      </c>
      <c r="F241" s="157" t="s">
        <v>1552</v>
      </c>
      <c r="H241" s="158">
        <v>480</v>
      </c>
      <c r="I241" s="159"/>
      <c r="L241" s="154"/>
      <c r="M241" s="160"/>
      <c r="T241" s="161"/>
      <c r="AT241" s="156" t="s">
        <v>800</v>
      </c>
      <c r="AU241" s="156" t="s">
        <v>81</v>
      </c>
      <c r="AV241" s="12" t="s">
        <v>81</v>
      </c>
      <c r="AW241" s="12" t="s">
        <v>30</v>
      </c>
      <c r="AX241" s="12" t="s">
        <v>79</v>
      </c>
      <c r="AY241" s="156" t="s">
        <v>153</v>
      </c>
    </row>
    <row r="242" spans="2:65" s="1" customFormat="1" ht="16.5" customHeight="1">
      <c r="B242" s="125"/>
      <c r="C242" s="126" t="s">
        <v>389</v>
      </c>
      <c r="D242" s="126" t="s">
        <v>156</v>
      </c>
      <c r="E242" s="127" t="s">
        <v>1553</v>
      </c>
      <c r="F242" s="128" t="s">
        <v>1220</v>
      </c>
      <c r="G242" s="129" t="s">
        <v>360</v>
      </c>
      <c r="H242" s="130">
        <v>130</v>
      </c>
      <c r="I242" s="131">
        <v>22.759737000000001</v>
      </c>
      <c r="J242" s="132">
        <f>ROUND(I242*H242,2)</f>
        <v>2958.77</v>
      </c>
      <c r="K242" s="128" t="s">
        <v>3</v>
      </c>
      <c r="L242" s="133"/>
      <c r="M242" s="134" t="s">
        <v>3</v>
      </c>
      <c r="N242" s="135" t="s">
        <v>42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160</v>
      </c>
      <c r="AT242" s="138" t="s">
        <v>156</v>
      </c>
      <c r="AU242" s="138" t="s">
        <v>81</v>
      </c>
      <c r="AY242" s="15" t="s">
        <v>153</v>
      </c>
      <c r="BE242" s="139">
        <f>IF(N242="základní",J242,0)</f>
        <v>2958.77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79</v>
      </c>
      <c r="BK242" s="139">
        <f>ROUND(I242*H242,2)</f>
        <v>2958.77</v>
      </c>
      <c r="BL242" s="15" t="s">
        <v>161</v>
      </c>
      <c r="BM242" s="138" t="s">
        <v>1554</v>
      </c>
    </row>
    <row r="243" spans="2:65" s="12" customFormat="1">
      <c r="B243" s="154"/>
      <c r="D243" s="155" t="s">
        <v>800</v>
      </c>
      <c r="E243" s="156" t="s">
        <v>3</v>
      </c>
      <c r="F243" s="157" t="s">
        <v>1555</v>
      </c>
      <c r="H243" s="158">
        <v>130</v>
      </c>
      <c r="I243" s="159"/>
      <c r="L243" s="154"/>
      <c r="M243" s="160"/>
      <c r="T243" s="161"/>
      <c r="AT243" s="156" t="s">
        <v>800</v>
      </c>
      <c r="AU243" s="156" t="s">
        <v>81</v>
      </c>
      <c r="AV243" s="12" t="s">
        <v>81</v>
      </c>
      <c r="AW243" s="12" t="s">
        <v>30</v>
      </c>
      <c r="AX243" s="12" t="s">
        <v>79</v>
      </c>
      <c r="AY243" s="156" t="s">
        <v>153</v>
      </c>
    </row>
    <row r="244" spans="2:65" s="1" customFormat="1" ht="16.5" customHeight="1">
      <c r="B244" s="125"/>
      <c r="C244" s="126" t="s">
        <v>776</v>
      </c>
      <c r="D244" s="126" t="s">
        <v>156</v>
      </c>
      <c r="E244" s="127" t="s">
        <v>1556</v>
      </c>
      <c r="F244" s="128" t="s">
        <v>839</v>
      </c>
      <c r="G244" s="129" t="s">
        <v>360</v>
      </c>
      <c r="H244" s="130">
        <v>720</v>
      </c>
      <c r="I244" s="131">
        <v>38.314468499999997</v>
      </c>
      <c r="J244" s="132">
        <f>ROUND(I244*H244,2)</f>
        <v>27586.42</v>
      </c>
      <c r="K244" s="128" t="s">
        <v>3</v>
      </c>
      <c r="L244" s="133"/>
      <c r="M244" s="134" t="s">
        <v>3</v>
      </c>
      <c r="N244" s="135" t="s">
        <v>42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160</v>
      </c>
      <c r="AT244" s="138" t="s">
        <v>156</v>
      </c>
      <c r="AU244" s="138" t="s">
        <v>81</v>
      </c>
      <c r="AY244" s="15" t="s">
        <v>153</v>
      </c>
      <c r="BE244" s="139">
        <f>IF(N244="základní",J244,0)</f>
        <v>27586.42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5" t="s">
        <v>79</v>
      </c>
      <c r="BK244" s="139">
        <f>ROUND(I244*H244,2)</f>
        <v>27586.42</v>
      </c>
      <c r="BL244" s="15" t="s">
        <v>161</v>
      </c>
      <c r="BM244" s="138" t="s">
        <v>1557</v>
      </c>
    </row>
    <row r="245" spans="2:65" s="12" customFormat="1">
      <c r="B245" s="154"/>
      <c r="D245" s="155" t="s">
        <v>800</v>
      </c>
      <c r="E245" s="156" t="s">
        <v>3</v>
      </c>
      <c r="F245" s="157" t="s">
        <v>1558</v>
      </c>
      <c r="H245" s="158">
        <v>720</v>
      </c>
      <c r="I245" s="159"/>
      <c r="L245" s="154"/>
      <c r="M245" s="160"/>
      <c r="T245" s="161"/>
      <c r="AT245" s="156" t="s">
        <v>800</v>
      </c>
      <c r="AU245" s="156" t="s">
        <v>81</v>
      </c>
      <c r="AV245" s="12" t="s">
        <v>81</v>
      </c>
      <c r="AW245" s="12" t="s">
        <v>30</v>
      </c>
      <c r="AX245" s="12" t="s">
        <v>79</v>
      </c>
      <c r="AY245" s="156" t="s">
        <v>153</v>
      </c>
    </row>
    <row r="246" spans="2:65" s="1" customFormat="1" ht="16.5" customHeight="1">
      <c r="B246" s="125"/>
      <c r="C246" s="126" t="s">
        <v>605</v>
      </c>
      <c r="D246" s="126" t="s">
        <v>156</v>
      </c>
      <c r="E246" s="127" t="s">
        <v>1559</v>
      </c>
      <c r="F246" s="128" t="s">
        <v>1560</v>
      </c>
      <c r="G246" s="129" t="s">
        <v>360</v>
      </c>
      <c r="H246" s="130">
        <v>80</v>
      </c>
      <c r="I246" s="131">
        <v>142.68604350000001</v>
      </c>
      <c r="J246" s="132">
        <f>ROUND(I246*H246,2)</f>
        <v>11414.88</v>
      </c>
      <c r="K246" s="128" t="s">
        <v>3</v>
      </c>
      <c r="L246" s="133"/>
      <c r="M246" s="134" t="s">
        <v>3</v>
      </c>
      <c r="N246" s="135" t="s">
        <v>42</v>
      </c>
      <c r="P246" s="136">
        <f>O246*H246</f>
        <v>0</v>
      </c>
      <c r="Q246" s="136">
        <v>0</v>
      </c>
      <c r="R246" s="136">
        <f>Q246*H246</f>
        <v>0</v>
      </c>
      <c r="S246" s="136">
        <v>0</v>
      </c>
      <c r="T246" s="137">
        <f>S246*H246</f>
        <v>0</v>
      </c>
      <c r="AR246" s="138" t="s">
        <v>160</v>
      </c>
      <c r="AT246" s="138" t="s">
        <v>156</v>
      </c>
      <c r="AU246" s="138" t="s">
        <v>81</v>
      </c>
      <c r="AY246" s="15" t="s">
        <v>153</v>
      </c>
      <c r="BE246" s="139">
        <f>IF(N246="základní",J246,0)</f>
        <v>11414.88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5" t="s">
        <v>79</v>
      </c>
      <c r="BK246" s="139">
        <f>ROUND(I246*H246,2)</f>
        <v>11414.88</v>
      </c>
      <c r="BL246" s="15" t="s">
        <v>161</v>
      </c>
      <c r="BM246" s="138" t="s">
        <v>1561</v>
      </c>
    </row>
    <row r="247" spans="2:65" s="12" customFormat="1">
      <c r="B247" s="154"/>
      <c r="D247" s="155" t="s">
        <v>800</v>
      </c>
      <c r="E247" s="156" t="s">
        <v>3</v>
      </c>
      <c r="F247" s="157" t="s">
        <v>639</v>
      </c>
      <c r="H247" s="158">
        <v>80</v>
      </c>
      <c r="I247" s="159"/>
      <c r="L247" s="154"/>
      <c r="M247" s="160"/>
      <c r="T247" s="161"/>
      <c r="AT247" s="156" t="s">
        <v>800</v>
      </c>
      <c r="AU247" s="156" t="s">
        <v>81</v>
      </c>
      <c r="AV247" s="12" t="s">
        <v>81</v>
      </c>
      <c r="AW247" s="12" t="s">
        <v>30</v>
      </c>
      <c r="AX247" s="12" t="s">
        <v>79</v>
      </c>
      <c r="AY247" s="156" t="s">
        <v>153</v>
      </c>
    </row>
    <row r="248" spans="2:65" s="1" customFormat="1" ht="16.5" customHeight="1">
      <c r="B248" s="125"/>
      <c r="C248" s="126" t="s">
        <v>789</v>
      </c>
      <c r="D248" s="126" t="s">
        <v>156</v>
      </c>
      <c r="E248" s="127" t="s">
        <v>1562</v>
      </c>
      <c r="F248" s="128" t="s">
        <v>851</v>
      </c>
      <c r="G248" s="129" t="s">
        <v>360</v>
      </c>
      <c r="H248" s="130">
        <v>70</v>
      </c>
      <c r="I248" s="131">
        <v>32.465812499999998</v>
      </c>
      <c r="J248" s="132">
        <f>ROUND(I248*H248,2)</f>
        <v>2272.61</v>
      </c>
      <c r="K248" s="128" t="s">
        <v>3</v>
      </c>
      <c r="L248" s="133"/>
      <c r="M248" s="134" t="s">
        <v>3</v>
      </c>
      <c r="N248" s="135" t="s">
        <v>42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160</v>
      </c>
      <c r="AT248" s="138" t="s">
        <v>156</v>
      </c>
      <c r="AU248" s="138" t="s">
        <v>81</v>
      </c>
      <c r="AY248" s="15" t="s">
        <v>153</v>
      </c>
      <c r="BE248" s="139">
        <f>IF(N248="základní",J248,0)</f>
        <v>2272.61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5" t="s">
        <v>79</v>
      </c>
      <c r="BK248" s="139">
        <f>ROUND(I248*H248,2)</f>
        <v>2272.61</v>
      </c>
      <c r="BL248" s="15" t="s">
        <v>161</v>
      </c>
      <c r="BM248" s="138" t="s">
        <v>1563</v>
      </c>
    </row>
    <row r="249" spans="2:65" s="1" customFormat="1" ht="16.5" customHeight="1">
      <c r="B249" s="125"/>
      <c r="C249" s="126" t="s">
        <v>392</v>
      </c>
      <c r="D249" s="126" t="s">
        <v>156</v>
      </c>
      <c r="E249" s="127" t="s">
        <v>1564</v>
      </c>
      <c r="F249" s="128" t="s">
        <v>854</v>
      </c>
      <c r="G249" s="129" t="s">
        <v>360</v>
      </c>
      <c r="H249" s="130">
        <v>30</v>
      </c>
      <c r="I249" s="131">
        <v>55.071637500000001</v>
      </c>
      <c r="J249" s="132">
        <f>ROUND(I249*H249,2)</f>
        <v>1652.15</v>
      </c>
      <c r="K249" s="128" t="s">
        <v>3</v>
      </c>
      <c r="L249" s="133"/>
      <c r="M249" s="134" t="s">
        <v>3</v>
      </c>
      <c r="N249" s="135" t="s">
        <v>42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160</v>
      </c>
      <c r="AT249" s="138" t="s">
        <v>156</v>
      </c>
      <c r="AU249" s="138" t="s">
        <v>81</v>
      </c>
      <c r="AY249" s="15" t="s">
        <v>153</v>
      </c>
      <c r="BE249" s="139">
        <f>IF(N249="základní",J249,0)</f>
        <v>1652.15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5" t="s">
        <v>79</v>
      </c>
      <c r="BK249" s="139">
        <f>ROUND(I249*H249,2)</f>
        <v>1652.15</v>
      </c>
      <c r="BL249" s="15" t="s">
        <v>161</v>
      </c>
      <c r="BM249" s="138" t="s">
        <v>1565</v>
      </c>
    </row>
    <row r="250" spans="2:65" s="1" customFormat="1" ht="16.5" customHeight="1">
      <c r="B250" s="125"/>
      <c r="C250" s="126" t="s">
        <v>796</v>
      </c>
      <c r="D250" s="126" t="s">
        <v>156</v>
      </c>
      <c r="E250" s="127" t="s">
        <v>1566</v>
      </c>
      <c r="F250" s="128" t="s">
        <v>322</v>
      </c>
      <c r="G250" s="129" t="s">
        <v>164</v>
      </c>
      <c r="H250" s="130">
        <v>1</v>
      </c>
      <c r="I250" s="131">
        <v>8561.3549999999996</v>
      </c>
      <c r="J250" s="132">
        <f>ROUND(I250*H250,2)</f>
        <v>8561.36</v>
      </c>
      <c r="K250" s="128" t="s">
        <v>3</v>
      </c>
      <c r="L250" s="133"/>
      <c r="M250" s="134" t="s">
        <v>3</v>
      </c>
      <c r="N250" s="135" t="s">
        <v>42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160</v>
      </c>
      <c r="AT250" s="138" t="s">
        <v>156</v>
      </c>
      <c r="AU250" s="138" t="s">
        <v>81</v>
      </c>
      <c r="AY250" s="15" t="s">
        <v>153</v>
      </c>
      <c r="BE250" s="139">
        <f>IF(N250="základní",J250,0)</f>
        <v>8561.36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5" t="s">
        <v>79</v>
      </c>
      <c r="BK250" s="139">
        <f>ROUND(I250*H250,2)</f>
        <v>8561.36</v>
      </c>
      <c r="BL250" s="15" t="s">
        <v>161</v>
      </c>
      <c r="BM250" s="138" t="s">
        <v>880</v>
      </c>
    </row>
    <row r="251" spans="2:65" s="11" customFormat="1" ht="22.9" customHeight="1">
      <c r="B251" s="113"/>
      <c r="D251" s="114" t="s">
        <v>70</v>
      </c>
      <c r="E251" s="123" t="s">
        <v>324</v>
      </c>
      <c r="F251" s="123" t="s">
        <v>325</v>
      </c>
      <c r="I251" s="116"/>
      <c r="J251" s="124">
        <f>BK251</f>
        <v>79658</v>
      </c>
      <c r="L251" s="113"/>
      <c r="M251" s="118"/>
      <c r="P251" s="119">
        <f>SUM(P252:P271)</f>
        <v>0</v>
      </c>
      <c r="R251" s="119">
        <f>SUM(R252:R271)</f>
        <v>0</v>
      </c>
      <c r="T251" s="120">
        <f>SUM(T252:T271)</f>
        <v>0</v>
      </c>
      <c r="AR251" s="114" t="s">
        <v>79</v>
      </c>
      <c r="AT251" s="121" t="s">
        <v>70</v>
      </c>
      <c r="AU251" s="121" t="s">
        <v>79</v>
      </c>
      <c r="AY251" s="114" t="s">
        <v>153</v>
      </c>
      <c r="BK251" s="122">
        <f>SUM(BK252:BK271)</f>
        <v>79658</v>
      </c>
    </row>
    <row r="252" spans="2:65" s="1" customFormat="1" ht="16.5" customHeight="1">
      <c r="B252" s="125"/>
      <c r="C252" s="126" t="s">
        <v>396</v>
      </c>
      <c r="D252" s="126" t="s">
        <v>156</v>
      </c>
      <c r="E252" s="127" t="s">
        <v>1567</v>
      </c>
      <c r="F252" s="128" t="s">
        <v>860</v>
      </c>
      <c r="G252" s="129" t="s">
        <v>360</v>
      </c>
      <c r="H252" s="130">
        <v>30</v>
      </c>
      <c r="I252" s="131">
        <v>149.10225</v>
      </c>
      <c r="J252" s="132">
        <f t="shared" ref="J252:J271" si="40">ROUND(I252*H252,2)</f>
        <v>4473.07</v>
      </c>
      <c r="K252" s="128" t="s">
        <v>3</v>
      </c>
      <c r="L252" s="133"/>
      <c r="M252" s="134" t="s">
        <v>3</v>
      </c>
      <c r="N252" s="135" t="s">
        <v>42</v>
      </c>
      <c r="P252" s="136">
        <f t="shared" ref="P252:P271" si="41">O252*H252</f>
        <v>0</v>
      </c>
      <c r="Q252" s="136">
        <v>0</v>
      </c>
      <c r="R252" s="136">
        <f t="shared" ref="R252:R271" si="42">Q252*H252</f>
        <v>0</v>
      </c>
      <c r="S252" s="136">
        <v>0</v>
      </c>
      <c r="T252" s="137">
        <f t="shared" ref="T252:T271" si="43">S252*H252</f>
        <v>0</v>
      </c>
      <c r="AR252" s="138" t="s">
        <v>160</v>
      </c>
      <c r="AT252" s="138" t="s">
        <v>156</v>
      </c>
      <c r="AU252" s="138" t="s">
        <v>81</v>
      </c>
      <c r="AY252" s="15" t="s">
        <v>153</v>
      </c>
      <c r="BE252" s="139">
        <f t="shared" ref="BE252:BE271" si="44">IF(N252="základní",J252,0)</f>
        <v>4473.07</v>
      </c>
      <c r="BF252" s="139">
        <f t="shared" ref="BF252:BF271" si="45">IF(N252="snížená",J252,0)</f>
        <v>0</v>
      </c>
      <c r="BG252" s="139">
        <f t="shared" ref="BG252:BG271" si="46">IF(N252="zákl. přenesená",J252,0)</f>
        <v>0</v>
      </c>
      <c r="BH252" s="139">
        <f t="shared" ref="BH252:BH271" si="47">IF(N252="sníž. přenesená",J252,0)</f>
        <v>0</v>
      </c>
      <c r="BI252" s="139">
        <f t="shared" ref="BI252:BI271" si="48">IF(N252="nulová",J252,0)</f>
        <v>0</v>
      </c>
      <c r="BJ252" s="15" t="s">
        <v>79</v>
      </c>
      <c r="BK252" s="139">
        <f t="shared" ref="BK252:BK271" si="49">ROUND(I252*H252,2)</f>
        <v>4473.07</v>
      </c>
      <c r="BL252" s="15" t="s">
        <v>161</v>
      </c>
      <c r="BM252" s="138" t="s">
        <v>1568</v>
      </c>
    </row>
    <row r="253" spans="2:65" s="1" customFormat="1" ht="16.5" customHeight="1">
      <c r="B253" s="125"/>
      <c r="C253" s="126" t="s">
        <v>806</v>
      </c>
      <c r="D253" s="126" t="s">
        <v>156</v>
      </c>
      <c r="E253" s="127" t="s">
        <v>1569</v>
      </c>
      <c r="F253" s="128" t="s">
        <v>864</v>
      </c>
      <c r="G253" s="129" t="s">
        <v>360</v>
      </c>
      <c r="H253" s="130">
        <v>50</v>
      </c>
      <c r="I253" s="131">
        <v>176.03684999999999</v>
      </c>
      <c r="J253" s="132">
        <f t="shared" si="40"/>
        <v>8801.84</v>
      </c>
      <c r="K253" s="128" t="s">
        <v>3</v>
      </c>
      <c r="L253" s="133"/>
      <c r="M253" s="134" t="s">
        <v>3</v>
      </c>
      <c r="N253" s="135" t="s">
        <v>42</v>
      </c>
      <c r="P253" s="136">
        <f t="shared" si="41"/>
        <v>0</v>
      </c>
      <c r="Q253" s="136">
        <v>0</v>
      </c>
      <c r="R253" s="136">
        <f t="shared" si="42"/>
        <v>0</v>
      </c>
      <c r="S253" s="136">
        <v>0</v>
      </c>
      <c r="T253" s="137">
        <f t="shared" si="43"/>
        <v>0</v>
      </c>
      <c r="AR253" s="138" t="s">
        <v>160</v>
      </c>
      <c r="AT253" s="138" t="s">
        <v>156</v>
      </c>
      <c r="AU253" s="138" t="s">
        <v>81</v>
      </c>
      <c r="AY253" s="15" t="s">
        <v>153</v>
      </c>
      <c r="BE253" s="139">
        <f t="shared" si="44"/>
        <v>8801.84</v>
      </c>
      <c r="BF253" s="139">
        <f t="shared" si="45"/>
        <v>0</v>
      </c>
      <c r="BG253" s="139">
        <f t="shared" si="46"/>
        <v>0</v>
      </c>
      <c r="BH253" s="139">
        <f t="shared" si="47"/>
        <v>0</v>
      </c>
      <c r="BI253" s="139">
        <f t="shared" si="48"/>
        <v>0</v>
      </c>
      <c r="BJ253" s="15" t="s">
        <v>79</v>
      </c>
      <c r="BK253" s="139">
        <f t="shared" si="49"/>
        <v>8801.84</v>
      </c>
      <c r="BL253" s="15" t="s">
        <v>161</v>
      </c>
      <c r="BM253" s="138" t="s">
        <v>1570</v>
      </c>
    </row>
    <row r="254" spans="2:65" s="1" customFormat="1" ht="16.5" customHeight="1">
      <c r="B254" s="125"/>
      <c r="C254" s="126" t="s">
        <v>615</v>
      </c>
      <c r="D254" s="126" t="s">
        <v>156</v>
      </c>
      <c r="E254" s="127" t="s">
        <v>1571</v>
      </c>
      <c r="F254" s="128" t="s">
        <v>867</v>
      </c>
      <c r="G254" s="129" t="s">
        <v>159</v>
      </c>
      <c r="H254" s="130">
        <v>60</v>
      </c>
      <c r="I254" s="131">
        <v>136.59690000000001</v>
      </c>
      <c r="J254" s="132">
        <f t="shared" si="40"/>
        <v>8195.81</v>
      </c>
      <c r="K254" s="128" t="s">
        <v>3</v>
      </c>
      <c r="L254" s="133"/>
      <c r="M254" s="134" t="s">
        <v>3</v>
      </c>
      <c r="N254" s="135" t="s">
        <v>42</v>
      </c>
      <c r="P254" s="136">
        <f t="shared" si="41"/>
        <v>0</v>
      </c>
      <c r="Q254" s="136">
        <v>0</v>
      </c>
      <c r="R254" s="136">
        <f t="shared" si="42"/>
        <v>0</v>
      </c>
      <c r="S254" s="136">
        <v>0</v>
      </c>
      <c r="T254" s="137">
        <f t="shared" si="43"/>
        <v>0</v>
      </c>
      <c r="AR254" s="138" t="s">
        <v>160</v>
      </c>
      <c r="AT254" s="138" t="s">
        <v>156</v>
      </c>
      <c r="AU254" s="138" t="s">
        <v>81</v>
      </c>
      <c r="AY254" s="15" t="s">
        <v>153</v>
      </c>
      <c r="BE254" s="139">
        <f t="shared" si="44"/>
        <v>8195.81</v>
      </c>
      <c r="BF254" s="139">
        <f t="shared" si="45"/>
        <v>0</v>
      </c>
      <c r="BG254" s="139">
        <f t="shared" si="46"/>
        <v>0</v>
      </c>
      <c r="BH254" s="139">
        <f t="shared" si="47"/>
        <v>0</v>
      </c>
      <c r="BI254" s="139">
        <f t="shared" si="48"/>
        <v>0</v>
      </c>
      <c r="BJ254" s="15" t="s">
        <v>79</v>
      </c>
      <c r="BK254" s="139">
        <f t="shared" si="49"/>
        <v>8195.81</v>
      </c>
      <c r="BL254" s="15" t="s">
        <v>161</v>
      </c>
      <c r="BM254" s="138" t="s">
        <v>1572</v>
      </c>
    </row>
    <row r="255" spans="2:65" s="1" customFormat="1" ht="16.5" customHeight="1">
      <c r="B255" s="125"/>
      <c r="C255" s="126" t="s">
        <v>815</v>
      </c>
      <c r="D255" s="126" t="s">
        <v>156</v>
      </c>
      <c r="E255" s="127" t="s">
        <v>1573</v>
      </c>
      <c r="F255" s="128" t="s">
        <v>871</v>
      </c>
      <c r="G255" s="129" t="s">
        <v>159</v>
      </c>
      <c r="H255" s="130">
        <v>100</v>
      </c>
      <c r="I255" s="131">
        <v>148.52508</v>
      </c>
      <c r="J255" s="132">
        <f t="shared" si="40"/>
        <v>14852.51</v>
      </c>
      <c r="K255" s="128" t="s">
        <v>3</v>
      </c>
      <c r="L255" s="133"/>
      <c r="M255" s="134" t="s">
        <v>3</v>
      </c>
      <c r="N255" s="135" t="s">
        <v>42</v>
      </c>
      <c r="P255" s="136">
        <f t="shared" si="41"/>
        <v>0</v>
      </c>
      <c r="Q255" s="136">
        <v>0</v>
      </c>
      <c r="R255" s="136">
        <f t="shared" si="42"/>
        <v>0</v>
      </c>
      <c r="S255" s="136">
        <v>0</v>
      </c>
      <c r="T255" s="137">
        <f t="shared" si="43"/>
        <v>0</v>
      </c>
      <c r="AR255" s="138" t="s">
        <v>160</v>
      </c>
      <c r="AT255" s="138" t="s">
        <v>156</v>
      </c>
      <c r="AU255" s="138" t="s">
        <v>81</v>
      </c>
      <c r="AY255" s="15" t="s">
        <v>153</v>
      </c>
      <c r="BE255" s="139">
        <f t="shared" si="44"/>
        <v>14852.51</v>
      </c>
      <c r="BF255" s="139">
        <f t="shared" si="45"/>
        <v>0</v>
      </c>
      <c r="BG255" s="139">
        <f t="shared" si="46"/>
        <v>0</v>
      </c>
      <c r="BH255" s="139">
        <f t="shared" si="47"/>
        <v>0</v>
      </c>
      <c r="BI255" s="139">
        <f t="shared" si="48"/>
        <v>0</v>
      </c>
      <c r="BJ255" s="15" t="s">
        <v>79</v>
      </c>
      <c r="BK255" s="139">
        <f t="shared" si="49"/>
        <v>14852.51</v>
      </c>
      <c r="BL255" s="15" t="s">
        <v>161</v>
      </c>
      <c r="BM255" s="138" t="s">
        <v>1574</v>
      </c>
    </row>
    <row r="256" spans="2:65" s="1" customFormat="1" ht="16.5" customHeight="1">
      <c r="B256" s="125"/>
      <c r="C256" s="126" t="s">
        <v>619</v>
      </c>
      <c r="D256" s="126" t="s">
        <v>156</v>
      </c>
      <c r="E256" s="127" t="s">
        <v>1575</v>
      </c>
      <c r="F256" s="128" t="s">
        <v>875</v>
      </c>
      <c r="G256" s="129" t="s">
        <v>159</v>
      </c>
      <c r="H256" s="130">
        <v>160</v>
      </c>
      <c r="I256" s="131">
        <v>24.048749999999998</v>
      </c>
      <c r="J256" s="132">
        <f t="shared" si="40"/>
        <v>3847.8</v>
      </c>
      <c r="K256" s="128" t="s">
        <v>3</v>
      </c>
      <c r="L256" s="133"/>
      <c r="M256" s="134" t="s">
        <v>3</v>
      </c>
      <c r="N256" s="135" t="s">
        <v>42</v>
      </c>
      <c r="P256" s="136">
        <f t="shared" si="41"/>
        <v>0</v>
      </c>
      <c r="Q256" s="136">
        <v>0</v>
      </c>
      <c r="R256" s="136">
        <f t="shared" si="42"/>
        <v>0</v>
      </c>
      <c r="S256" s="136">
        <v>0</v>
      </c>
      <c r="T256" s="137">
        <f t="shared" si="43"/>
        <v>0</v>
      </c>
      <c r="AR256" s="138" t="s">
        <v>160</v>
      </c>
      <c r="AT256" s="138" t="s">
        <v>156</v>
      </c>
      <c r="AU256" s="138" t="s">
        <v>81</v>
      </c>
      <c r="AY256" s="15" t="s">
        <v>153</v>
      </c>
      <c r="BE256" s="139">
        <f t="shared" si="44"/>
        <v>3847.8</v>
      </c>
      <c r="BF256" s="139">
        <f t="shared" si="45"/>
        <v>0</v>
      </c>
      <c r="BG256" s="139">
        <f t="shared" si="46"/>
        <v>0</v>
      </c>
      <c r="BH256" s="139">
        <f t="shared" si="47"/>
        <v>0</v>
      </c>
      <c r="BI256" s="139">
        <f t="shared" si="48"/>
        <v>0</v>
      </c>
      <c r="BJ256" s="15" t="s">
        <v>79</v>
      </c>
      <c r="BK256" s="139">
        <f t="shared" si="49"/>
        <v>3847.8</v>
      </c>
      <c r="BL256" s="15" t="s">
        <v>161</v>
      </c>
      <c r="BM256" s="138" t="s">
        <v>1576</v>
      </c>
    </row>
    <row r="257" spans="2:65" s="1" customFormat="1" ht="16.5" customHeight="1">
      <c r="B257" s="125"/>
      <c r="C257" s="126" t="s">
        <v>824</v>
      </c>
      <c r="D257" s="126" t="s">
        <v>156</v>
      </c>
      <c r="E257" s="127" t="s">
        <v>1577</v>
      </c>
      <c r="F257" s="128" t="s">
        <v>879</v>
      </c>
      <c r="G257" s="129" t="s">
        <v>159</v>
      </c>
      <c r="H257" s="130">
        <v>160</v>
      </c>
      <c r="I257" s="131">
        <v>86.094525000000004</v>
      </c>
      <c r="J257" s="132">
        <f t="shared" si="40"/>
        <v>13775.12</v>
      </c>
      <c r="K257" s="128" t="s">
        <v>3</v>
      </c>
      <c r="L257" s="133"/>
      <c r="M257" s="134" t="s">
        <v>3</v>
      </c>
      <c r="N257" s="135" t="s">
        <v>42</v>
      </c>
      <c r="P257" s="136">
        <f t="shared" si="41"/>
        <v>0</v>
      </c>
      <c r="Q257" s="136">
        <v>0</v>
      </c>
      <c r="R257" s="136">
        <f t="shared" si="42"/>
        <v>0</v>
      </c>
      <c r="S257" s="136">
        <v>0</v>
      </c>
      <c r="T257" s="137">
        <f t="shared" si="43"/>
        <v>0</v>
      </c>
      <c r="AR257" s="138" t="s">
        <v>160</v>
      </c>
      <c r="AT257" s="138" t="s">
        <v>156</v>
      </c>
      <c r="AU257" s="138" t="s">
        <v>81</v>
      </c>
      <c r="AY257" s="15" t="s">
        <v>153</v>
      </c>
      <c r="BE257" s="139">
        <f t="shared" si="44"/>
        <v>13775.12</v>
      </c>
      <c r="BF257" s="139">
        <f t="shared" si="45"/>
        <v>0</v>
      </c>
      <c r="BG257" s="139">
        <f t="shared" si="46"/>
        <v>0</v>
      </c>
      <c r="BH257" s="139">
        <f t="shared" si="47"/>
        <v>0</v>
      </c>
      <c r="BI257" s="139">
        <f t="shared" si="48"/>
        <v>0</v>
      </c>
      <c r="BJ257" s="15" t="s">
        <v>79</v>
      </c>
      <c r="BK257" s="139">
        <f t="shared" si="49"/>
        <v>13775.12</v>
      </c>
      <c r="BL257" s="15" t="s">
        <v>161</v>
      </c>
      <c r="BM257" s="138" t="s">
        <v>1578</v>
      </c>
    </row>
    <row r="258" spans="2:65" s="1" customFormat="1" ht="16.5" customHeight="1">
      <c r="B258" s="125"/>
      <c r="C258" s="126" t="s">
        <v>623</v>
      </c>
      <c r="D258" s="126" t="s">
        <v>156</v>
      </c>
      <c r="E258" s="127" t="s">
        <v>1579</v>
      </c>
      <c r="F258" s="128" t="s">
        <v>883</v>
      </c>
      <c r="G258" s="129" t="s">
        <v>360</v>
      </c>
      <c r="H258" s="130">
        <v>40</v>
      </c>
      <c r="I258" s="131">
        <v>49.877107500000001</v>
      </c>
      <c r="J258" s="132">
        <f t="shared" si="40"/>
        <v>1995.08</v>
      </c>
      <c r="K258" s="128" t="s">
        <v>3</v>
      </c>
      <c r="L258" s="133"/>
      <c r="M258" s="134" t="s">
        <v>3</v>
      </c>
      <c r="N258" s="135" t="s">
        <v>42</v>
      </c>
      <c r="P258" s="136">
        <f t="shared" si="41"/>
        <v>0</v>
      </c>
      <c r="Q258" s="136">
        <v>0</v>
      </c>
      <c r="R258" s="136">
        <f t="shared" si="42"/>
        <v>0</v>
      </c>
      <c r="S258" s="136">
        <v>0</v>
      </c>
      <c r="T258" s="137">
        <f t="shared" si="43"/>
        <v>0</v>
      </c>
      <c r="AR258" s="138" t="s">
        <v>160</v>
      </c>
      <c r="AT258" s="138" t="s">
        <v>156</v>
      </c>
      <c r="AU258" s="138" t="s">
        <v>81</v>
      </c>
      <c r="AY258" s="15" t="s">
        <v>153</v>
      </c>
      <c r="BE258" s="139">
        <f t="shared" si="44"/>
        <v>1995.08</v>
      </c>
      <c r="BF258" s="139">
        <f t="shared" si="45"/>
        <v>0</v>
      </c>
      <c r="BG258" s="139">
        <f t="shared" si="46"/>
        <v>0</v>
      </c>
      <c r="BH258" s="139">
        <f t="shared" si="47"/>
        <v>0</v>
      </c>
      <c r="BI258" s="139">
        <f t="shared" si="48"/>
        <v>0</v>
      </c>
      <c r="BJ258" s="15" t="s">
        <v>79</v>
      </c>
      <c r="BK258" s="139">
        <f t="shared" si="49"/>
        <v>1995.08</v>
      </c>
      <c r="BL258" s="15" t="s">
        <v>161</v>
      </c>
      <c r="BM258" s="138" t="s">
        <v>1580</v>
      </c>
    </row>
    <row r="259" spans="2:65" s="1" customFormat="1" ht="16.5" customHeight="1">
      <c r="B259" s="125"/>
      <c r="C259" s="126" t="s">
        <v>833</v>
      </c>
      <c r="D259" s="126" t="s">
        <v>156</v>
      </c>
      <c r="E259" s="127" t="s">
        <v>1581</v>
      </c>
      <c r="F259" s="128" t="s">
        <v>887</v>
      </c>
      <c r="G259" s="129" t="s">
        <v>360</v>
      </c>
      <c r="H259" s="130">
        <v>40</v>
      </c>
      <c r="I259" s="131">
        <v>69.221921999999992</v>
      </c>
      <c r="J259" s="132">
        <f t="shared" si="40"/>
        <v>2768.88</v>
      </c>
      <c r="K259" s="128" t="s">
        <v>3</v>
      </c>
      <c r="L259" s="133"/>
      <c r="M259" s="134" t="s">
        <v>3</v>
      </c>
      <c r="N259" s="135" t="s">
        <v>42</v>
      </c>
      <c r="P259" s="136">
        <f t="shared" si="41"/>
        <v>0</v>
      </c>
      <c r="Q259" s="136">
        <v>0</v>
      </c>
      <c r="R259" s="136">
        <f t="shared" si="42"/>
        <v>0</v>
      </c>
      <c r="S259" s="136">
        <v>0</v>
      </c>
      <c r="T259" s="137">
        <f t="shared" si="43"/>
        <v>0</v>
      </c>
      <c r="AR259" s="138" t="s">
        <v>160</v>
      </c>
      <c r="AT259" s="138" t="s">
        <v>156</v>
      </c>
      <c r="AU259" s="138" t="s">
        <v>81</v>
      </c>
      <c r="AY259" s="15" t="s">
        <v>153</v>
      </c>
      <c r="BE259" s="139">
        <f t="shared" si="44"/>
        <v>2768.88</v>
      </c>
      <c r="BF259" s="139">
        <f t="shared" si="45"/>
        <v>0</v>
      </c>
      <c r="BG259" s="139">
        <f t="shared" si="46"/>
        <v>0</v>
      </c>
      <c r="BH259" s="139">
        <f t="shared" si="47"/>
        <v>0</v>
      </c>
      <c r="BI259" s="139">
        <f t="shared" si="48"/>
        <v>0</v>
      </c>
      <c r="BJ259" s="15" t="s">
        <v>79</v>
      </c>
      <c r="BK259" s="139">
        <f t="shared" si="49"/>
        <v>2768.88</v>
      </c>
      <c r="BL259" s="15" t="s">
        <v>161</v>
      </c>
      <c r="BM259" s="138" t="s">
        <v>1582</v>
      </c>
    </row>
    <row r="260" spans="2:65" s="1" customFormat="1" ht="16.5" customHeight="1">
      <c r="B260" s="125"/>
      <c r="C260" s="126" t="s">
        <v>627</v>
      </c>
      <c r="D260" s="126" t="s">
        <v>156</v>
      </c>
      <c r="E260" s="127" t="s">
        <v>1583</v>
      </c>
      <c r="F260" s="128" t="s">
        <v>891</v>
      </c>
      <c r="G260" s="129" t="s">
        <v>360</v>
      </c>
      <c r="H260" s="130">
        <v>40</v>
      </c>
      <c r="I260" s="131">
        <v>97.974607499999991</v>
      </c>
      <c r="J260" s="132">
        <f t="shared" si="40"/>
        <v>3918.98</v>
      </c>
      <c r="K260" s="128" t="s">
        <v>3</v>
      </c>
      <c r="L260" s="133"/>
      <c r="M260" s="134" t="s">
        <v>3</v>
      </c>
      <c r="N260" s="135" t="s">
        <v>42</v>
      </c>
      <c r="P260" s="136">
        <f t="shared" si="41"/>
        <v>0</v>
      </c>
      <c r="Q260" s="136">
        <v>0</v>
      </c>
      <c r="R260" s="136">
        <f t="shared" si="42"/>
        <v>0</v>
      </c>
      <c r="S260" s="136">
        <v>0</v>
      </c>
      <c r="T260" s="137">
        <f t="shared" si="43"/>
        <v>0</v>
      </c>
      <c r="AR260" s="138" t="s">
        <v>160</v>
      </c>
      <c r="AT260" s="138" t="s">
        <v>156</v>
      </c>
      <c r="AU260" s="138" t="s">
        <v>81</v>
      </c>
      <c r="AY260" s="15" t="s">
        <v>153</v>
      </c>
      <c r="BE260" s="139">
        <f t="shared" si="44"/>
        <v>3918.98</v>
      </c>
      <c r="BF260" s="139">
        <f t="shared" si="45"/>
        <v>0</v>
      </c>
      <c r="BG260" s="139">
        <f t="shared" si="46"/>
        <v>0</v>
      </c>
      <c r="BH260" s="139">
        <f t="shared" si="47"/>
        <v>0</v>
      </c>
      <c r="BI260" s="139">
        <f t="shared" si="48"/>
        <v>0</v>
      </c>
      <c r="BJ260" s="15" t="s">
        <v>79</v>
      </c>
      <c r="BK260" s="139">
        <f t="shared" si="49"/>
        <v>3918.98</v>
      </c>
      <c r="BL260" s="15" t="s">
        <v>161</v>
      </c>
      <c r="BM260" s="138" t="s">
        <v>1584</v>
      </c>
    </row>
    <row r="261" spans="2:65" s="1" customFormat="1" ht="16.5" customHeight="1">
      <c r="B261" s="125"/>
      <c r="C261" s="126" t="s">
        <v>842</v>
      </c>
      <c r="D261" s="126" t="s">
        <v>156</v>
      </c>
      <c r="E261" s="127" t="s">
        <v>1585</v>
      </c>
      <c r="F261" s="128" t="s">
        <v>895</v>
      </c>
      <c r="G261" s="129" t="s">
        <v>360</v>
      </c>
      <c r="H261" s="130">
        <v>24</v>
      </c>
      <c r="I261" s="131">
        <v>9.7349339999999991</v>
      </c>
      <c r="J261" s="132">
        <f t="shared" si="40"/>
        <v>233.64</v>
      </c>
      <c r="K261" s="128" t="s">
        <v>3</v>
      </c>
      <c r="L261" s="133"/>
      <c r="M261" s="134" t="s">
        <v>3</v>
      </c>
      <c r="N261" s="135" t="s">
        <v>42</v>
      </c>
      <c r="P261" s="136">
        <f t="shared" si="41"/>
        <v>0</v>
      </c>
      <c r="Q261" s="136">
        <v>0</v>
      </c>
      <c r="R261" s="136">
        <f t="shared" si="42"/>
        <v>0</v>
      </c>
      <c r="S261" s="136">
        <v>0</v>
      </c>
      <c r="T261" s="137">
        <f t="shared" si="43"/>
        <v>0</v>
      </c>
      <c r="AR261" s="138" t="s">
        <v>160</v>
      </c>
      <c r="AT261" s="138" t="s">
        <v>156</v>
      </c>
      <c r="AU261" s="138" t="s">
        <v>81</v>
      </c>
      <c r="AY261" s="15" t="s">
        <v>153</v>
      </c>
      <c r="BE261" s="139">
        <f t="shared" si="44"/>
        <v>233.64</v>
      </c>
      <c r="BF261" s="139">
        <f t="shared" si="45"/>
        <v>0</v>
      </c>
      <c r="BG261" s="139">
        <f t="shared" si="46"/>
        <v>0</v>
      </c>
      <c r="BH261" s="139">
        <f t="shared" si="47"/>
        <v>0</v>
      </c>
      <c r="BI261" s="139">
        <f t="shared" si="48"/>
        <v>0</v>
      </c>
      <c r="BJ261" s="15" t="s">
        <v>79</v>
      </c>
      <c r="BK261" s="139">
        <f t="shared" si="49"/>
        <v>233.64</v>
      </c>
      <c r="BL261" s="15" t="s">
        <v>161</v>
      </c>
      <c r="BM261" s="138" t="s">
        <v>1586</v>
      </c>
    </row>
    <row r="262" spans="2:65" s="1" customFormat="1" ht="16.5" customHeight="1">
      <c r="B262" s="125"/>
      <c r="C262" s="126" t="s">
        <v>631</v>
      </c>
      <c r="D262" s="126" t="s">
        <v>156</v>
      </c>
      <c r="E262" s="127" t="s">
        <v>1587</v>
      </c>
      <c r="F262" s="128" t="s">
        <v>898</v>
      </c>
      <c r="G262" s="129" t="s">
        <v>360</v>
      </c>
      <c r="H262" s="130">
        <v>24</v>
      </c>
      <c r="I262" s="131">
        <v>18.277049999999999</v>
      </c>
      <c r="J262" s="132">
        <f t="shared" si="40"/>
        <v>438.65</v>
      </c>
      <c r="K262" s="128" t="s">
        <v>3</v>
      </c>
      <c r="L262" s="133"/>
      <c r="M262" s="134" t="s">
        <v>3</v>
      </c>
      <c r="N262" s="135" t="s">
        <v>42</v>
      </c>
      <c r="P262" s="136">
        <f t="shared" si="41"/>
        <v>0</v>
      </c>
      <c r="Q262" s="136">
        <v>0</v>
      </c>
      <c r="R262" s="136">
        <f t="shared" si="42"/>
        <v>0</v>
      </c>
      <c r="S262" s="136">
        <v>0</v>
      </c>
      <c r="T262" s="137">
        <f t="shared" si="43"/>
        <v>0</v>
      </c>
      <c r="AR262" s="138" t="s">
        <v>160</v>
      </c>
      <c r="AT262" s="138" t="s">
        <v>156</v>
      </c>
      <c r="AU262" s="138" t="s">
        <v>81</v>
      </c>
      <c r="AY262" s="15" t="s">
        <v>153</v>
      </c>
      <c r="BE262" s="139">
        <f t="shared" si="44"/>
        <v>438.65</v>
      </c>
      <c r="BF262" s="139">
        <f t="shared" si="45"/>
        <v>0</v>
      </c>
      <c r="BG262" s="139">
        <f t="shared" si="46"/>
        <v>0</v>
      </c>
      <c r="BH262" s="139">
        <f t="shared" si="47"/>
        <v>0</v>
      </c>
      <c r="BI262" s="139">
        <f t="shared" si="48"/>
        <v>0</v>
      </c>
      <c r="BJ262" s="15" t="s">
        <v>79</v>
      </c>
      <c r="BK262" s="139">
        <f t="shared" si="49"/>
        <v>438.65</v>
      </c>
      <c r="BL262" s="15" t="s">
        <v>161</v>
      </c>
      <c r="BM262" s="138" t="s">
        <v>1588</v>
      </c>
    </row>
    <row r="263" spans="2:65" s="1" customFormat="1" ht="16.5" customHeight="1">
      <c r="B263" s="125"/>
      <c r="C263" s="126" t="s">
        <v>849</v>
      </c>
      <c r="D263" s="126" t="s">
        <v>156</v>
      </c>
      <c r="E263" s="127" t="s">
        <v>1589</v>
      </c>
      <c r="F263" s="128" t="s">
        <v>902</v>
      </c>
      <c r="G263" s="129" t="s">
        <v>360</v>
      </c>
      <c r="H263" s="130">
        <v>24</v>
      </c>
      <c r="I263" s="131">
        <v>27.607965</v>
      </c>
      <c r="J263" s="132">
        <f t="shared" si="40"/>
        <v>662.59</v>
      </c>
      <c r="K263" s="128" t="s">
        <v>3</v>
      </c>
      <c r="L263" s="133"/>
      <c r="M263" s="134" t="s">
        <v>3</v>
      </c>
      <c r="N263" s="135" t="s">
        <v>42</v>
      </c>
      <c r="P263" s="136">
        <f t="shared" si="41"/>
        <v>0</v>
      </c>
      <c r="Q263" s="136">
        <v>0</v>
      </c>
      <c r="R263" s="136">
        <f t="shared" si="42"/>
        <v>0</v>
      </c>
      <c r="S263" s="136">
        <v>0</v>
      </c>
      <c r="T263" s="137">
        <f t="shared" si="43"/>
        <v>0</v>
      </c>
      <c r="AR263" s="138" t="s">
        <v>160</v>
      </c>
      <c r="AT263" s="138" t="s">
        <v>156</v>
      </c>
      <c r="AU263" s="138" t="s">
        <v>81</v>
      </c>
      <c r="AY263" s="15" t="s">
        <v>153</v>
      </c>
      <c r="BE263" s="139">
        <f t="shared" si="44"/>
        <v>662.59</v>
      </c>
      <c r="BF263" s="139">
        <f t="shared" si="45"/>
        <v>0</v>
      </c>
      <c r="BG263" s="139">
        <f t="shared" si="46"/>
        <v>0</v>
      </c>
      <c r="BH263" s="139">
        <f t="shared" si="47"/>
        <v>0</v>
      </c>
      <c r="BI263" s="139">
        <f t="shared" si="48"/>
        <v>0</v>
      </c>
      <c r="BJ263" s="15" t="s">
        <v>79</v>
      </c>
      <c r="BK263" s="139">
        <f t="shared" si="49"/>
        <v>662.59</v>
      </c>
      <c r="BL263" s="15" t="s">
        <v>161</v>
      </c>
      <c r="BM263" s="138" t="s">
        <v>1590</v>
      </c>
    </row>
    <row r="264" spans="2:65" s="1" customFormat="1" ht="16.5" customHeight="1">
      <c r="B264" s="125"/>
      <c r="C264" s="126" t="s">
        <v>634</v>
      </c>
      <c r="D264" s="126" t="s">
        <v>156</v>
      </c>
      <c r="E264" s="127" t="s">
        <v>1591</v>
      </c>
      <c r="F264" s="128" t="s">
        <v>905</v>
      </c>
      <c r="G264" s="129" t="s">
        <v>159</v>
      </c>
      <c r="H264" s="130">
        <v>64</v>
      </c>
      <c r="I264" s="131">
        <v>19.104326999999998</v>
      </c>
      <c r="J264" s="132">
        <f t="shared" si="40"/>
        <v>1222.68</v>
      </c>
      <c r="K264" s="128" t="s">
        <v>3</v>
      </c>
      <c r="L264" s="133"/>
      <c r="M264" s="134" t="s">
        <v>3</v>
      </c>
      <c r="N264" s="135" t="s">
        <v>42</v>
      </c>
      <c r="P264" s="136">
        <f t="shared" si="41"/>
        <v>0</v>
      </c>
      <c r="Q264" s="136">
        <v>0</v>
      </c>
      <c r="R264" s="136">
        <f t="shared" si="42"/>
        <v>0</v>
      </c>
      <c r="S264" s="136">
        <v>0</v>
      </c>
      <c r="T264" s="137">
        <f t="shared" si="43"/>
        <v>0</v>
      </c>
      <c r="AR264" s="138" t="s">
        <v>160</v>
      </c>
      <c r="AT264" s="138" t="s">
        <v>156</v>
      </c>
      <c r="AU264" s="138" t="s">
        <v>81</v>
      </c>
      <c r="AY264" s="15" t="s">
        <v>153</v>
      </c>
      <c r="BE264" s="139">
        <f t="shared" si="44"/>
        <v>1222.68</v>
      </c>
      <c r="BF264" s="139">
        <f t="shared" si="45"/>
        <v>0</v>
      </c>
      <c r="BG264" s="139">
        <f t="shared" si="46"/>
        <v>0</v>
      </c>
      <c r="BH264" s="139">
        <f t="shared" si="47"/>
        <v>0</v>
      </c>
      <c r="BI264" s="139">
        <f t="shared" si="48"/>
        <v>0</v>
      </c>
      <c r="BJ264" s="15" t="s">
        <v>79</v>
      </c>
      <c r="BK264" s="139">
        <f t="shared" si="49"/>
        <v>1222.68</v>
      </c>
      <c r="BL264" s="15" t="s">
        <v>161</v>
      </c>
      <c r="BM264" s="138" t="s">
        <v>1592</v>
      </c>
    </row>
    <row r="265" spans="2:65" s="1" customFormat="1" ht="16.5" customHeight="1">
      <c r="B265" s="125"/>
      <c r="C265" s="126" t="s">
        <v>856</v>
      </c>
      <c r="D265" s="126" t="s">
        <v>156</v>
      </c>
      <c r="E265" s="127" t="s">
        <v>1593</v>
      </c>
      <c r="F265" s="128" t="s">
        <v>909</v>
      </c>
      <c r="G265" s="129" t="s">
        <v>159</v>
      </c>
      <c r="H265" s="130">
        <v>64</v>
      </c>
      <c r="I265" s="131">
        <v>22.095991499999997</v>
      </c>
      <c r="J265" s="132">
        <f t="shared" si="40"/>
        <v>1414.14</v>
      </c>
      <c r="K265" s="128" t="s">
        <v>3</v>
      </c>
      <c r="L265" s="133"/>
      <c r="M265" s="134" t="s">
        <v>3</v>
      </c>
      <c r="N265" s="135" t="s">
        <v>42</v>
      </c>
      <c r="P265" s="136">
        <f t="shared" si="41"/>
        <v>0</v>
      </c>
      <c r="Q265" s="136">
        <v>0</v>
      </c>
      <c r="R265" s="136">
        <f t="shared" si="42"/>
        <v>0</v>
      </c>
      <c r="S265" s="136">
        <v>0</v>
      </c>
      <c r="T265" s="137">
        <f t="shared" si="43"/>
        <v>0</v>
      </c>
      <c r="AR265" s="138" t="s">
        <v>160</v>
      </c>
      <c r="AT265" s="138" t="s">
        <v>156</v>
      </c>
      <c r="AU265" s="138" t="s">
        <v>81</v>
      </c>
      <c r="AY265" s="15" t="s">
        <v>153</v>
      </c>
      <c r="BE265" s="139">
        <f t="shared" si="44"/>
        <v>1414.14</v>
      </c>
      <c r="BF265" s="139">
        <f t="shared" si="45"/>
        <v>0</v>
      </c>
      <c r="BG265" s="139">
        <f t="shared" si="46"/>
        <v>0</v>
      </c>
      <c r="BH265" s="139">
        <f t="shared" si="47"/>
        <v>0</v>
      </c>
      <c r="BI265" s="139">
        <f t="shared" si="48"/>
        <v>0</v>
      </c>
      <c r="BJ265" s="15" t="s">
        <v>79</v>
      </c>
      <c r="BK265" s="139">
        <f t="shared" si="49"/>
        <v>1414.14</v>
      </c>
      <c r="BL265" s="15" t="s">
        <v>161</v>
      </c>
      <c r="BM265" s="138" t="s">
        <v>1594</v>
      </c>
    </row>
    <row r="266" spans="2:65" s="1" customFormat="1" ht="16.5" customHeight="1">
      <c r="B266" s="125"/>
      <c r="C266" s="126" t="s">
        <v>638</v>
      </c>
      <c r="D266" s="126" t="s">
        <v>156</v>
      </c>
      <c r="E266" s="127" t="s">
        <v>1595</v>
      </c>
      <c r="F266" s="128" t="s">
        <v>912</v>
      </c>
      <c r="G266" s="129" t="s">
        <v>159</v>
      </c>
      <c r="H266" s="130">
        <v>64</v>
      </c>
      <c r="I266" s="131">
        <v>40.363422</v>
      </c>
      <c r="J266" s="132">
        <f t="shared" si="40"/>
        <v>2583.2600000000002</v>
      </c>
      <c r="K266" s="128" t="s">
        <v>3</v>
      </c>
      <c r="L266" s="133"/>
      <c r="M266" s="134" t="s">
        <v>3</v>
      </c>
      <c r="N266" s="135" t="s">
        <v>42</v>
      </c>
      <c r="P266" s="136">
        <f t="shared" si="41"/>
        <v>0</v>
      </c>
      <c r="Q266" s="136">
        <v>0</v>
      </c>
      <c r="R266" s="136">
        <f t="shared" si="42"/>
        <v>0</v>
      </c>
      <c r="S266" s="136">
        <v>0</v>
      </c>
      <c r="T266" s="137">
        <f t="shared" si="43"/>
        <v>0</v>
      </c>
      <c r="AR266" s="138" t="s">
        <v>160</v>
      </c>
      <c r="AT266" s="138" t="s">
        <v>156</v>
      </c>
      <c r="AU266" s="138" t="s">
        <v>81</v>
      </c>
      <c r="AY266" s="15" t="s">
        <v>153</v>
      </c>
      <c r="BE266" s="139">
        <f t="shared" si="44"/>
        <v>2583.2600000000002</v>
      </c>
      <c r="BF266" s="139">
        <f t="shared" si="45"/>
        <v>0</v>
      </c>
      <c r="BG266" s="139">
        <f t="shared" si="46"/>
        <v>0</v>
      </c>
      <c r="BH266" s="139">
        <f t="shared" si="47"/>
        <v>0</v>
      </c>
      <c r="BI266" s="139">
        <f t="shared" si="48"/>
        <v>0</v>
      </c>
      <c r="BJ266" s="15" t="s">
        <v>79</v>
      </c>
      <c r="BK266" s="139">
        <f t="shared" si="49"/>
        <v>2583.2600000000002</v>
      </c>
      <c r="BL266" s="15" t="s">
        <v>161</v>
      </c>
      <c r="BM266" s="138" t="s">
        <v>1596</v>
      </c>
    </row>
    <row r="267" spans="2:65" s="1" customFormat="1" ht="16.5" customHeight="1">
      <c r="B267" s="125"/>
      <c r="C267" s="126" t="s">
        <v>862</v>
      </c>
      <c r="D267" s="126" t="s">
        <v>156</v>
      </c>
      <c r="E267" s="127" t="s">
        <v>1597</v>
      </c>
      <c r="F267" s="128" t="s">
        <v>916</v>
      </c>
      <c r="G267" s="129" t="s">
        <v>159</v>
      </c>
      <c r="H267" s="130">
        <v>64</v>
      </c>
      <c r="I267" s="131">
        <v>5.0021399999999998</v>
      </c>
      <c r="J267" s="132">
        <f t="shared" si="40"/>
        <v>320.14</v>
      </c>
      <c r="K267" s="128" t="s">
        <v>3</v>
      </c>
      <c r="L267" s="133"/>
      <c r="M267" s="134" t="s">
        <v>3</v>
      </c>
      <c r="N267" s="135" t="s">
        <v>42</v>
      </c>
      <c r="P267" s="136">
        <f t="shared" si="41"/>
        <v>0</v>
      </c>
      <c r="Q267" s="136">
        <v>0</v>
      </c>
      <c r="R267" s="136">
        <f t="shared" si="42"/>
        <v>0</v>
      </c>
      <c r="S267" s="136">
        <v>0</v>
      </c>
      <c r="T267" s="137">
        <f t="shared" si="43"/>
        <v>0</v>
      </c>
      <c r="AR267" s="138" t="s">
        <v>160</v>
      </c>
      <c r="AT267" s="138" t="s">
        <v>156</v>
      </c>
      <c r="AU267" s="138" t="s">
        <v>81</v>
      </c>
      <c r="AY267" s="15" t="s">
        <v>153</v>
      </c>
      <c r="BE267" s="139">
        <f t="shared" si="44"/>
        <v>320.14</v>
      </c>
      <c r="BF267" s="139">
        <f t="shared" si="45"/>
        <v>0</v>
      </c>
      <c r="BG267" s="139">
        <f t="shared" si="46"/>
        <v>0</v>
      </c>
      <c r="BH267" s="139">
        <f t="shared" si="47"/>
        <v>0</v>
      </c>
      <c r="BI267" s="139">
        <f t="shared" si="48"/>
        <v>0</v>
      </c>
      <c r="BJ267" s="15" t="s">
        <v>79</v>
      </c>
      <c r="BK267" s="139">
        <f t="shared" si="49"/>
        <v>320.14</v>
      </c>
      <c r="BL267" s="15" t="s">
        <v>161</v>
      </c>
      <c r="BM267" s="138" t="s">
        <v>1598</v>
      </c>
    </row>
    <row r="268" spans="2:65" s="1" customFormat="1" ht="16.5" customHeight="1">
      <c r="B268" s="125"/>
      <c r="C268" s="126" t="s">
        <v>642</v>
      </c>
      <c r="D268" s="126" t="s">
        <v>156</v>
      </c>
      <c r="E268" s="127" t="s">
        <v>1599</v>
      </c>
      <c r="F268" s="128" t="s">
        <v>919</v>
      </c>
      <c r="G268" s="129" t="s">
        <v>159</v>
      </c>
      <c r="H268" s="130">
        <v>64</v>
      </c>
      <c r="I268" s="131">
        <v>5.9640899999999997</v>
      </c>
      <c r="J268" s="132">
        <f t="shared" si="40"/>
        <v>381.7</v>
      </c>
      <c r="K268" s="128" t="s">
        <v>3</v>
      </c>
      <c r="L268" s="133"/>
      <c r="M268" s="134" t="s">
        <v>3</v>
      </c>
      <c r="N268" s="135" t="s">
        <v>42</v>
      </c>
      <c r="P268" s="136">
        <f t="shared" si="41"/>
        <v>0</v>
      </c>
      <c r="Q268" s="136">
        <v>0</v>
      </c>
      <c r="R268" s="136">
        <f t="shared" si="42"/>
        <v>0</v>
      </c>
      <c r="S268" s="136">
        <v>0</v>
      </c>
      <c r="T268" s="137">
        <f t="shared" si="43"/>
        <v>0</v>
      </c>
      <c r="AR268" s="138" t="s">
        <v>160</v>
      </c>
      <c r="AT268" s="138" t="s">
        <v>156</v>
      </c>
      <c r="AU268" s="138" t="s">
        <v>81</v>
      </c>
      <c r="AY268" s="15" t="s">
        <v>153</v>
      </c>
      <c r="BE268" s="139">
        <f t="shared" si="44"/>
        <v>381.7</v>
      </c>
      <c r="BF268" s="139">
        <f t="shared" si="45"/>
        <v>0</v>
      </c>
      <c r="BG268" s="139">
        <f t="shared" si="46"/>
        <v>0</v>
      </c>
      <c r="BH268" s="139">
        <f t="shared" si="47"/>
        <v>0</v>
      </c>
      <c r="BI268" s="139">
        <f t="shared" si="48"/>
        <v>0</v>
      </c>
      <c r="BJ268" s="15" t="s">
        <v>79</v>
      </c>
      <c r="BK268" s="139">
        <f t="shared" si="49"/>
        <v>381.7</v>
      </c>
      <c r="BL268" s="15" t="s">
        <v>161</v>
      </c>
      <c r="BM268" s="138" t="s">
        <v>1600</v>
      </c>
    </row>
    <row r="269" spans="2:65" s="1" customFormat="1" ht="16.5" customHeight="1">
      <c r="B269" s="125"/>
      <c r="C269" s="126" t="s">
        <v>869</v>
      </c>
      <c r="D269" s="126" t="s">
        <v>156</v>
      </c>
      <c r="E269" s="127" t="s">
        <v>1601</v>
      </c>
      <c r="F269" s="128" t="s">
        <v>923</v>
      </c>
      <c r="G269" s="129" t="s">
        <v>159</v>
      </c>
      <c r="H269" s="130">
        <v>64</v>
      </c>
      <c r="I269" s="131">
        <v>6.9260399999999995</v>
      </c>
      <c r="J269" s="132">
        <f t="shared" si="40"/>
        <v>443.27</v>
      </c>
      <c r="K269" s="128" t="s">
        <v>3</v>
      </c>
      <c r="L269" s="133"/>
      <c r="M269" s="134" t="s">
        <v>3</v>
      </c>
      <c r="N269" s="135" t="s">
        <v>42</v>
      </c>
      <c r="P269" s="136">
        <f t="shared" si="41"/>
        <v>0</v>
      </c>
      <c r="Q269" s="136">
        <v>0</v>
      </c>
      <c r="R269" s="136">
        <f t="shared" si="42"/>
        <v>0</v>
      </c>
      <c r="S269" s="136">
        <v>0</v>
      </c>
      <c r="T269" s="137">
        <f t="shared" si="43"/>
        <v>0</v>
      </c>
      <c r="AR269" s="138" t="s">
        <v>160</v>
      </c>
      <c r="AT269" s="138" t="s">
        <v>156</v>
      </c>
      <c r="AU269" s="138" t="s">
        <v>81</v>
      </c>
      <c r="AY269" s="15" t="s">
        <v>153</v>
      </c>
      <c r="BE269" s="139">
        <f t="shared" si="44"/>
        <v>443.27</v>
      </c>
      <c r="BF269" s="139">
        <f t="shared" si="45"/>
        <v>0</v>
      </c>
      <c r="BG269" s="139">
        <f t="shared" si="46"/>
        <v>0</v>
      </c>
      <c r="BH269" s="139">
        <f t="shared" si="47"/>
        <v>0</v>
      </c>
      <c r="BI269" s="139">
        <f t="shared" si="48"/>
        <v>0</v>
      </c>
      <c r="BJ269" s="15" t="s">
        <v>79</v>
      </c>
      <c r="BK269" s="139">
        <f t="shared" si="49"/>
        <v>443.27</v>
      </c>
      <c r="BL269" s="15" t="s">
        <v>161</v>
      </c>
      <c r="BM269" s="138" t="s">
        <v>1602</v>
      </c>
    </row>
    <row r="270" spans="2:65" s="1" customFormat="1" ht="16.5" customHeight="1">
      <c r="B270" s="125"/>
      <c r="C270" s="126" t="s">
        <v>873</v>
      </c>
      <c r="D270" s="126" t="s">
        <v>156</v>
      </c>
      <c r="E270" s="127" t="s">
        <v>1603</v>
      </c>
      <c r="F270" s="128" t="s">
        <v>332</v>
      </c>
      <c r="G270" s="129" t="s">
        <v>159</v>
      </c>
      <c r="H270" s="130">
        <v>8</v>
      </c>
      <c r="I270" s="131">
        <v>150.04496099999997</v>
      </c>
      <c r="J270" s="132">
        <f t="shared" si="40"/>
        <v>1200.3599999999999</v>
      </c>
      <c r="K270" s="128" t="s">
        <v>3</v>
      </c>
      <c r="L270" s="133"/>
      <c r="M270" s="134" t="s">
        <v>3</v>
      </c>
      <c r="N270" s="135" t="s">
        <v>42</v>
      </c>
      <c r="P270" s="136">
        <f t="shared" si="41"/>
        <v>0</v>
      </c>
      <c r="Q270" s="136">
        <v>0</v>
      </c>
      <c r="R270" s="136">
        <f t="shared" si="42"/>
        <v>0</v>
      </c>
      <c r="S270" s="136">
        <v>0</v>
      </c>
      <c r="T270" s="137">
        <f t="shared" si="43"/>
        <v>0</v>
      </c>
      <c r="AR270" s="138" t="s">
        <v>160</v>
      </c>
      <c r="AT270" s="138" t="s">
        <v>156</v>
      </c>
      <c r="AU270" s="138" t="s">
        <v>81</v>
      </c>
      <c r="AY270" s="15" t="s">
        <v>153</v>
      </c>
      <c r="BE270" s="139">
        <f t="shared" si="44"/>
        <v>1200.3599999999999</v>
      </c>
      <c r="BF270" s="139">
        <f t="shared" si="45"/>
        <v>0</v>
      </c>
      <c r="BG270" s="139">
        <f t="shared" si="46"/>
        <v>0</v>
      </c>
      <c r="BH270" s="139">
        <f t="shared" si="47"/>
        <v>0</v>
      </c>
      <c r="BI270" s="139">
        <f t="shared" si="48"/>
        <v>0</v>
      </c>
      <c r="BJ270" s="15" t="s">
        <v>79</v>
      </c>
      <c r="BK270" s="139">
        <f t="shared" si="49"/>
        <v>1200.3599999999999</v>
      </c>
      <c r="BL270" s="15" t="s">
        <v>161</v>
      </c>
      <c r="BM270" s="138" t="s">
        <v>1604</v>
      </c>
    </row>
    <row r="271" spans="2:65" s="1" customFormat="1" ht="16.5" customHeight="1">
      <c r="B271" s="125"/>
      <c r="C271" s="126" t="s">
        <v>877</v>
      </c>
      <c r="D271" s="126" t="s">
        <v>156</v>
      </c>
      <c r="E271" s="127" t="s">
        <v>1605</v>
      </c>
      <c r="F271" s="128" t="s">
        <v>322</v>
      </c>
      <c r="G271" s="129" t="s">
        <v>164</v>
      </c>
      <c r="H271" s="130">
        <v>1</v>
      </c>
      <c r="I271" s="131">
        <v>8128.4775</v>
      </c>
      <c r="J271" s="132">
        <f t="shared" si="40"/>
        <v>8128.48</v>
      </c>
      <c r="K271" s="128" t="s">
        <v>3</v>
      </c>
      <c r="L271" s="133"/>
      <c r="M271" s="134" t="s">
        <v>3</v>
      </c>
      <c r="N271" s="135" t="s">
        <v>42</v>
      </c>
      <c r="P271" s="136">
        <f t="shared" si="41"/>
        <v>0</v>
      </c>
      <c r="Q271" s="136">
        <v>0</v>
      </c>
      <c r="R271" s="136">
        <f t="shared" si="42"/>
        <v>0</v>
      </c>
      <c r="S271" s="136">
        <v>0</v>
      </c>
      <c r="T271" s="137">
        <f t="shared" si="43"/>
        <v>0</v>
      </c>
      <c r="AR271" s="138" t="s">
        <v>160</v>
      </c>
      <c r="AT271" s="138" t="s">
        <v>156</v>
      </c>
      <c r="AU271" s="138" t="s">
        <v>81</v>
      </c>
      <c r="AY271" s="15" t="s">
        <v>153</v>
      </c>
      <c r="BE271" s="139">
        <f t="shared" si="44"/>
        <v>8128.48</v>
      </c>
      <c r="BF271" s="139">
        <f t="shared" si="45"/>
        <v>0</v>
      </c>
      <c r="BG271" s="139">
        <f t="shared" si="46"/>
        <v>0</v>
      </c>
      <c r="BH271" s="139">
        <f t="shared" si="47"/>
        <v>0</v>
      </c>
      <c r="BI271" s="139">
        <f t="shared" si="48"/>
        <v>0</v>
      </c>
      <c r="BJ271" s="15" t="s">
        <v>79</v>
      </c>
      <c r="BK271" s="139">
        <f t="shared" si="49"/>
        <v>8128.48</v>
      </c>
      <c r="BL271" s="15" t="s">
        <v>161</v>
      </c>
      <c r="BM271" s="138" t="s">
        <v>1606</v>
      </c>
    </row>
    <row r="272" spans="2:65" s="11" customFormat="1" ht="22.9" customHeight="1">
      <c r="B272" s="113"/>
      <c r="D272" s="114" t="s">
        <v>70</v>
      </c>
      <c r="E272" s="123" t="s">
        <v>341</v>
      </c>
      <c r="F272" s="123" t="s">
        <v>342</v>
      </c>
      <c r="I272" s="116"/>
      <c r="J272" s="124">
        <f>BK272</f>
        <v>478430.02</v>
      </c>
      <c r="L272" s="113"/>
      <c r="M272" s="118"/>
      <c r="P272" s="119">
        <f>SUM(P273:P285)</f>
        <v>0</v>
      </c>
      <c r="R272" s="119">
        <f>SUM(R273:R285)</f>
        <v>0</v>
      </c>
      <c r="T272" s="120">
        <f>SUM(T273:T285)</f>
        <v>0</v>
      </c>
      <c r="AR272" s="114" t="s">
        <v>79</v>
      </c>
      <c r="AT272" s="121" t="s">
        <v>70</v>
      </c>
      <c r="AU272" s="121" t="s">
        <v>79</v>
      </c>
      <c r="AY272" s="114" t="s">
        <v>153</v>
      </c>
      <c r="BK272" s="122">
        <f>SUM(BK273:BK285)</f>
        <v>478430.02</v>
      </c>
    </row>
    <row r="273" spans="2:65" s="1" customFormat="1" ht="16.5" customHeight="1">
      <c r="B273" s="125"/>
      <c r="C273" s="140" t="s">
        <v>881</v>
      </c>
      <c r="D273" s="140" t="s">
        <v>344</v>
      </c>
      <c r="E273" s="141" t="s">
        <v>1607</v>
      </c>
      <c r="F273" s="142" t="s">
        <v>1608</v>
      </c>
      <c r="G273" s="143" t="s">
        <v>347</v>
      </c>
      <c r="H273" s="144">
        <v>80</v>
      </c>
      <c r="I273" s="145">
        <v>460</v>
      </c>
      <c r="J273" s="146">
        <f t="shared" ref="J273:J285" si="50">ROUND(I273*H273,2)</f>
        <v>36800</v>
      </c>
      <c r="K273" s="142" t="s">
        <v>3</v>
      </c>
      <c r="L273" s="30"/>
      <c r="M273" s="147" t="s">
        <v>3</v>
      </c>
      <c r="N273" s="148" t="s">
        <v>42</v>
      </c>
      <c r="P273" s="136">
        <f t="shared" ref="P273:P285" si="51">O273*H273</f>
        <v>0</v>
      </c>
      <c r="Q273" s="136">
        <v>0</v>
      </c>
      <c r="R273" s="136">
        <f t="shared" ref="R273:R285" si="52">Q273*H273</f>
        <v>0</v>
      </c>
      <c r="S273" s="136">
        <v>0</v>
      </c>
      <c r="T273" s="137">
        <f t="shared" ref="T273:T285" si="53">S273*H273</f>
        <v>0</v>
      </c>
      <c r="AR273" s="138" t="s">
        <v>161</v>
      </c>
      <c r="AT273" s="138" t="s">
        <v>344</v>
      </c>
      <c r="AU273" s="138" t="s">
        <v>81</v>
      </c>
      <c r="AY273" s="15" t="s">
        <v>153</v>
      </c>
      <c r="BE273" s="139">
        <f t="shared" ref="BE273:BE285" si="54">IF(N273="základní",J273,0)</f>
        <v>36800</v>
      </c>
      <c r="BF273" s="139">
        <f t="shared" ref="BF273:BF285" si="55">IF(N273="snížená",J273,0)</f>
        <v>0</v>
      </c>
      <c r="BG273" s="139">
        <f t="shared" ref="BG273:BG285" si="56">IF(N273="zákl. přenesená",J273,0)</f>
        <v>0</v>
      </c>
      <c r="BH273" s="139">
        <f t="shared" ref="BH273:BH285" si="57">IF(N273="sníž. přenesená",J273,0)</f>
        <v>0</v>
      </c>
      <c r="BI273" s="139">
        <f t="shared" ref="BI273:BI285" si="58">IF(N273="nulová",J273,0)</f>
        <v>0</v>
      </c>
      <c r="BJ273" s="15" t="s">
        <v>79</v>
      </c>
      <c r="BK273" s="139">
        <f t="shared" ref="BK273:BK285" si="59">ROUND(I273*H273,2)</f>
        <v>36800</v>
      </c>
      <c r="BL273" s="15" t="s">
        <v>161</v>
      </c>
      <c r="BM273" s="138" t="s">
        <v>1609</v>
      </c>
    </row>
    <row r="274" spans="2:65" s="1" customFormat="1" ht="16.5" customHeight="1">
      <c r="B274" s="125"/>
      <c r="C274" s="140" t="s">
        <v>885</v>
      </c>
      <c r="D274" s="140" t="s">
        <v>344</v>
      </c>
      <c r="E274" s="141" t="s">
        <v>1610</v>
      </c>
      <c r="F274" s="142" t="s">
        <v>1611</v>
      </c>
      <c r="G274" s="143" t="s">
        <v>347</v>
      </c>
      <c r="H274" s="144">
        <v>5</v>
      </c>
      <c r="I274" s="145">
        <v>460</v>
      </c>
      <c r="J274" s="146">
        <f t="shared" si="50"/>
        <v>2300</v>
      </c>
      <c r="K274" s="142" t="s">
        <v>3</v>
      </c>
      <c r="L274" s="30"/>
      <c r="M274" s="147" t="s">
        <v>3</v>
      </c>
      <c r="N274" s="148" t="s">
        <v>42</v>
      </c>
      <c r="P274" s="136">
        <f t="shared" si="51"/>
        <v>0</v>
      </c>
      <c r="Q274" s="136">
        <v>0</v>
      </c>
      <c r="R274" s="136">
        <f t="shared" si="52"/>
        <v>0</v>
      </c>
      <c r="S274" s="136">
        <v>0</v>
      </c>
      <c r="T274" s="137">
        <f t="shared" si="53"/>
        <v>0</v>
      </c>
      <c r="AR274" s="138" t="s">
        <v>161</v>
      </c>
      <c r="AT274" s="138" t="s">
        <v>344</v>
      </c>
      <c r="AU274" s="138" t="s">
        <v>81</v>
      </c>
      <c r="AY274" s="15" t="s">
        <v>153</v>
      </c>
      <c r="BE274" s="139">
        <f t="shared" si="54"/>
        <v>2300</v>
      </c>
      <c r="BF274" s="139">
        <f t="shared" si="55"/>
        <v>0</v>
      </c>
      <c r="BG274" s="139">
        <f t="shared" si="56"/>
        <v>0</v>
      </c>
      <c r="BH274" s="139">
        <f t="shared" si="57"/>
        <v>0</v>
      </c>
      <c r="BI274" s="139">
        <f t="shared" si="58"/>
        <v>0</v>
      </c>
      <c r="BJ274" s="15" t="s">
        <v>79</v>
      </c>
      <c r="BK274" s="139">
        <f t="shared" si="59"/>
        <v>2300</v>
      </c>
      <c r="BL274" s="15" t="s">
        <v>161</v>
      </c>
      <c r="BM274" s="138" t="s">
        <v>1612</v>
      </c>
    </row>
    <row r="275" spans="2:65" s="1" customFormat="1" ht="16.5" customHeight="1">
      <c r="B275" s="125"/>
      <c r="C275" s="140" t="s">
        <v>889</v>
      </c>
      <c r="D275" s="140" t="s">
        <v>344</v>
      </c>
      <c r="E275" s="141" t="s">
        <v>1613</v>
      </c>
      <c r="F275" s="142" t="s">
        <v>1283</v>
      </c>
      <c r="G275" s="143" t="s">
        <v>347</v>
      </c>
      <c r="H275" s="144">
        <v>20</v>
      </c>
      <c r="I275" s="145">
        <v>460</v>
      </c>
      <c r="J275" s="146">
        <f t="shared" si="50"/>
        <v>9200</v>
      </c>
      <c r="K275" s="142" t="s">
        <v>3</v>
      </c>
      <c r="L275" s="30"/>
      <c r="M275" s="147" t="s">
        <v>3</v>
      </c>
      <c r="N275" s="148" t="s">
        <v>42</v>
      </c>
      <c r="P275" s="136">
        <f t="shared" si="51"/>
        <v>0</v>
      </c>
      <c r="Q275" s="136">
        <v>0</v>
      </c>
      <c r="R275" s="136">
        <f t="shared" si="52"/>
        <v>0</v>
      </c>
      <c r="S275" s="136">
        <v>0</v>
      </c>
      <c r="T275" s="137">
        <f t="shared" si="53"/>
        <v>0</v>
      </c>
      <c r="AR275" s="138" t="s">
        <v>161</v>
      </c>
      <c r="AT275" s="138" t="s">
        <v>344</v>
      </c>
      <c r="AU275" s="138" t="s">
        <v>81</v>
      </c>
      <c r="AY275" s="15" t="s">
        <v>153</v>
      </c>
      <c r="BE275" s="139">
        <f t="shared" si="54"/>
        <v>9200</v>
      </c>
      <c r="BF275" s="139">
        <f t="shared" si="55"/>
        <v>0</v>
      </c>
      <c r="BG275" s="139">
        <f t="shared" si="56"/>
        <v>0</v>
      </c>
      <c r="BH275" s="139">
        <f t="shared" si="57"/>
        <v>0</v>
      </c>
      <c r="BI275" s="139">
        <f t="shared" si="58"/>
        <v>0</v>
      </c>
      <c r="BJ275" s="15" t="s">
        <v>79</v>
      </c>
      <c r="BK275" s="139">
        <f t="shared" si="59"/>
        <v>9200</v>
      </c>
      <c r="BL275" s="15" t="s">
        <v>161</v>
      </c>
      <c r="BM275" s="138" t="s">
        <v>1614</v>
      </c>
    </row>
    <row r="276" spans="2:65" s="1" customFormat="1" ht="16.5" customHeight="1">
      <c r="B276" s="125"/>
      <c r="C276" s="140" t="s">
        <v>893</v>
      </c>
      <c r="D276" s="140" t="s">
        <v>344</v>
      </c>
      <c r="E276" s="141" t="s">
        <v>1615</v>
      </c>
      <c r="F276" s="142" t="s">
        <v>1286</v>
      </c>
      <c r="G276" s="143" t="s">
        <v>347</v>
      </c>
      <c r="H276" s="144">
        <v>17</v>
      </c>
      <c r="I276" s="145">
        <v>460</v>
      </c>
      <c r="J276" s="146">
        <f t="shared" si="50"/>
        <v>7820</v>
      </c>
      <c r="K276" s="142" t="s">
        <v>3</v>
      </c>
      <c r="L276" s="30"/>
      <c r="M276" s="147" t="s">
        <v>3</v>
      </c>
      <c r="N276" s="148" t="s">
        <v>42</v>
      </c>
      <c r="P276" s="136">
        <f t="shared" si="51"/>
        <v>0</v>
      </c>
      <c r="Q276" s="136">
        <v>0</v>
      </c>
      <c r="R276" s="136">
        <f t="shared" si="52"/>
        <v>0</v>
      </c>
      <c r="S276" s="136">
        <v>0</v>
      </c>
      <c r="T276" s="137">
        <f t="shared" si="53"/>
        <v>0</v>
      </c>
      <c r="AR276" s="138" t="s">
        <v>161</v>
      </c>
      <c r="AT276" s="138" t="s">
        <v>344</v>
      </c>
      <c r="AU276" s="138" t="s">
        <v>81</v>
      </c>
      <c r="AY276" s="15" t="s">
        <v>153</v>
      </c>
      <c r="BE276" s="139">
        <f t="shared" si="54"/>
        <v>7820</v>
      </c>
      <c r="BF276" s="139">
        <f t="shared" si="55"/>
        <v>0</v>
      </c>
      <c r="BG276" s="139">
        <f t="shared" si="56"/>
        <v>0</v>
      </c>
      <c r="BH276" s="139">
        <f t="shared" si="57"/>
        <v>0</v>
      </c>
      <c r="BI276" s="139">
        <f t="shared" si="58"/>
        <v>0</v>
      </c>
      <c r="BJ276" s="15" t="s">
        <v>79</v>
      </c>
      <c r="BK276" s="139">
        <f t="shared" si="59"/>
        <v>7820</v>
      </c>
      <c r="BL276" s="15" t="s">
        <v>161</v>
      </c>
      <c r="BM276" s="138" t="s">
        <v>1616</v>
      </c>
    </row>
    <row r="277" spans="2:65" s="1" customFormat="1" ht="16.5" customHeight="1">
      <c r="B277" s="125"/>
      <c r="C277" s="140" t="s">
        <v>646</v>
      </c>
      <c r="D277" s="140" t="s">
        <v>344</v>
      </c>
      <c r="E277" s="141" t="s">
        <v>1617</v>
      </c>
      <c r="F277" s="142" t="s">
        <v>952</v>
      </c>
      <c r="G277" s="143" t="s">
        <v>347</v>
      </c>
      <c r="H277" s="144">
        <v>200</v>
      </c>
      <c r="I277" s="145">
        <v>460</v>
      </c>
      <c r="J277" s="146">
        <f t="shared" si="50"/>
        <v>92000</v>
      </c>
      <c r="K277" s="142" t="s">
        <v>3</v>
      </c>
      <c r="L277" s="30"/>
      <c r="M277" s="147" t="s">
        <v>3</v>
      </c>
      <c r="N277" s="148" t="s">
        <v>42</v>
      </c>
      <c r="P277" s="136">
        <f t="shared" si="51"/>
        <v>0</v>
      </c>
      <c r="Q277" s="136">
        <v>0</v>
      </c>
      <c r="R277" s="136">
        <f t="shared" si="52"/>
        <v>0</v>
      </c>
      <c r="S277" s="136">
        <v>0</v>
      </c>
      <c r="T277" s="137">
        <f t="shared" si="53"/>
        <v>0</v>
      </c>
      <c r="AR277" s="138" t="s">
        <v>161</v>
      </c>
      <c r="AT277" s="138" t="s">
        <v>344</v>
      </c>
      <c r="AU277" s="138" t="s">
        <v>81</v>
      </c>
      <c r="AY277" s="15" t="s">
        <v>153</v>
      </c>
      <c r="BE277" s="139">
        <f t="shared" si="54"/>
        <v>92000</v>
      </c>
      <c r="BF277" s="139">
        <f t="shared" si="55"/>
        <v>0</v>
      </c>
      <c r="BG277" s="139">
        <f t="shared" si="56"/>
        <v>0</v>
      </c>
      <c r="BH277" s="139">
        <f t="shared" si="57"/>
        <v>0</v>
      </c>
      <c r="BI277" s="139">
        <f t="shared" si="58"/>
        <v>0</v>
      </c>
      <c r="BJ277" s="15" t="s">
        <v>79</v>
      </c>
      <c r="BK277" s="139">
        <f t="shared" si="59"/>
        <v>92000</v>
      </c>
      <c r="BL277" s="15" t="s">
        <v>161</v>
      </c>
      <c r="BM277" s="138" t="s">
        <v>1618</v>
      </c>
    </row>
    <row r="278" spans="2:65" s="1" customFormat="1" ht="16.5" customHeight="1">
      <c r="B278" s="125"/>
      <c r="C278" s="140" t="s">
        <v>900</v>
      </c>
      <c r="D278" s="140" t="s">
        <v>344</v>
      </c>
      <c r="E278" s="141" t="s">
        <v>1619</v>
      </c>
      <c r="F278" s="142" t="s">
        <v>956</v>
      </c>
      <c r="G278" s="143" t="s">
        <v>347</v>
      </c>
      <c r="H278" s="144">
        <v>180</v>
      </c>
      <c r="I278" s="145">
        <v>460</v>
      </c>
      <c r="J278" s="146">
        <f t="shared" si="50"/>
        <v>82800</v>
      </c>
      <c r="K278" s="142" t="s">
        <v>3</v>
      </c>
      <c r="L278" s="30"/>
      <c r="M278" s="147" t="s">
        <v>3</v>
      </c>
      <c r="N278" s="148" t="s">
        <v>42</v>
      </c>
      <c r="P278" s="136">
        <f t="shared" si="51"/>
        <v>0</v>
      </c>
      <c r="Q278" s="136">
        <v>0</v>
      </c>
      <c r="R278" s="136">
        <f t="shared" si="52"/>
        <v>0</v>
      </c>
      <c r="S278" s="136">
        <v>0</v>
      </c>
      <c r="T278" s="137">
        <f t="shared" si="53"/>
        <v>0</v>
      </c>
      <c r="AR278" s="138" t="s">
        <v>161</v>
      </c>
      <c r="AT278" s="138" t="s">
        <v>344</v>
      </c>
      <c r="AU278" s="138" t="s">
        <v>81</v>
      </c>
      <c r="AY278" s="15" t="s">
        <v>153</v>
      </c>
      <c r="BE278" s="139">
        <f t="shared" si="54"/>
        <v>82800</v>
      </c>
      <c r="BF278" s="139">
        <f t="shared" si="55"/>
        <v>0</v>
      </c>
      <c r="BG278" s="139">
        <f t="shared" si="56"/>
        <v>0</v>
      </c>
      <c r="BH278" s="139">
        <f t="shared" si="57"/>
        <v>0</v>
      </c>
      <c r="BI278" s="139">
        <f t="shared" si="58"/>
        <v>0</v>
      </c>
      <c r="BJ278" s="15" t="s">
        <v>79</v>
      </c>
      <c r="BK278" s="139">
        <f t="shared" si="59"/>
        <v>82800</v>
      </c>
      <c r="BL278" s="15" t="s">
        <v>161</v>
      </c>
      <c r="BM278" s="138" t="s">
        <v>1620</v>
      </c>
    </row>
    <row r="279" spans="2:65" s="1" customFormat="1" ht="16.5" customHeight="1">
      <c r="B279" s="125"/>
      <c r="C279" s="140" t="s">
        <v>649</v>
      </c>
      <c r="D279" s="140" t="s">
        <v>344</v>
      </c>
      <c r="E279" s="141" t="s">
        <v>1621</v>
      </c>
      <c r="F279" s="142" t="s">
        <v>372</v>
      </c>
      <c r="G279" s="143" t="s">
        <v>347</v>
      </c>
      <c r="H279" s="144">
        <v>70</v>
      </c>
      <c r="I279" s="145">
        <v>460</v>
      </c>
      <c r="J279" s="146">
        <f t="shared" si="50"/>
        <v>32200</v>
      </c>
      <c r="K279" s="142" t="s">
        <v>3</v>
      </c>
      <c r="L279" s="30"/>
      <c r="M279" s="147" t="s">
        <v>3</v>
      </c>
      <c r="N279" s="148" t="s">
        <v>42</v>
      </c>
      <c r="P279" s="136">
        <f t="shared" si="51"/>
        <v>0</v>
      </c>
      <c r="Q279" s="136">
        <v>0</v>
      </c>
      <c r="R279" s="136">
        <f t="shared" si="52"/>
        <v>0</v>
      </c>
      <c r="S279" s="136">
        <v>0</v>
      </c>
      <c r="T279" s="137">
        <f t="shared" si="53"/>
        <v>0</v>
      </c>
      <c r="AR279" s="138" t="s">
        <v>161</v>
      </c>
      <c r="AT279" s="138" t="s">
        <v>344</v>
      </c>
      <c r="AU279" s="138" t="s">
        <v>81</v>
      </c>
      <c r="AY279" s="15" t="s">
        <v>153</v>
      </c>
      <c r="BE279" s="139">
        <f t="shared" si="54"/>
        <v>32200</v>
      </c>
      <c r="BF279" s="139">
        <f t="shared" si="55"/>
        <v>0</v>
      </c>
      <c r="BG279" s="139">
        <f t="shared" si="56"/>
        <v>0</v>
      </c>
      <c r="BH279" s="139">
        <f t="shared" si="57"/>
        <v>0</v>
      </c>
      <c r="BI279" s="139">
        <f t="shared" si="58"/>
        <v>0</v>
      </c>
      <c r="BJ279" s="15" t="s">
        <v>79</v>
      </c>
      <c r="BK279" s="139">
        <f t="shared" si="59"/>
        <v>32200</v>
      </c>
      <c r="BL279" s="15" t="s">
        <v>161</v>
      </c>
      <c r="BM279" s="138" t="s">
        <v>1622</v>
      </c>
    </row>
    <row r="280" spans="2:65" s="1" customFormat="1" ht="16.5" customHeight="1">
      <c r="B280" s="125"/>
      <c r="C280" s="140" t="s">
        <v>907</v>
      </c>
      <c r="D280" s="140" t="s">
        <v>344</v>
      </c>
      <c r="E280" s="141" t="s">
        <v>1623</v>
      </c>
      <c r="F280" s="142" t="s">
        <v>384</v>
      </c>
      <c r="G280" s="143" t="s">
        <v>347</v>
      </c>
      <c r="H280" s="144">
        <v>100</v>
      </c>
      <c r="I280" s="145">
        <v>675</v>
      </c>
      <c r="J280" s="146">
        <f t="shared" si="50"/>
        <v>67500</v>
      </c>
      <c r="K280" s="142" t="s">
        <v>3</v>
      </c>
      <c r="L280" s="30"/>
      <c r="M280" s="147" t="s">
        <v>3</v>
      </c>
      <c r="N280" s="148" t="s">
        <v>42</v>
      </c>
      <c r="P280" s="136">
        <f t="shared" si="51"/>
        <v>0</v>
      </c>
      <c r="Q280" s="136">
        <v>0</v>
      </c>
      <c r="R280" s="136">
        <f t="shared" si="52"/>
        <v>0</v>
      </c>
      <c r="S280" s="136">
        <v>0</v>
      </c>
      <c r="T280" s="137">
        <f t="shared" si="53"/>
        <v>0</v>
      </c>
      <c r="AR280" s="138" t="s">
        <v>161</v>
      </c>
      <c r="AT280" s="138" t="s">
        <v>344</v>
      </c>
      <c r="AU280" s="138" t="s">
        <v>81</v>
      </c>
      <c r="AY280" s="15" t="s">
        <v>153</v>
      </c>
      <c r="BE280" s="139">
        <f t="shared" si="54"/>
        <v>67500</v>
      </c>
      <c r="BF280" s="139">
        <f t="shared" si="55"/>
        <v>0</v>
      </c>
      <c r="BG280" s="139">
        <f t="shared" si="56"/>
        <v>0</v>
      </c>
      <c r="BH280" s="139">
        <f t="shared" si="57"/>
        <v>0</v>
      </c>
      <c r="BI280" s="139">
        <f t="shared" si="58"/>
        <v>0</v>
      </c>
      <c r="BJ280" s="15" t="s">
        <v>79</v>
      </c>
      <c r="BK280" s="139">
        <f t="shared" si="59"/>
        <v>67500</v>
      </c>
      <c r="BL280" s="15" t="s">
        <v>161</v>
      </c>
      <c r="BM280" s="138" t="s">
        <v>1624</v>
      </c>
    </row>
    <row r="281" spans="2:65" s="1" customFormat="1" ht="16.5" customHeight="1">
      <c r="B281" s="125"/>
      <c r="C281" s="140" t="s">
        <v>653</v>
      </c>
      <c r="D281" s="140" t="s">
        <v>344</v>
      </c>
      <c r="E281" s="141" t="s">
        <v>1625</v>
      </c>
      <c r="F281" s="142" t="s">
        <v>388</v>
      </c>
      <c r="G281" s="143" t="s">
        <v>164</v>
      </c>
      <c r="H281" s="144">
        <v>1</v>
      </c>
      <c r="I281" s="145">
        <v>17850</v>
      </c>
      <c r="J281" s="146">
        <f t="shared" si="50"/>
        <v>17850</v>
      </c>
      <c r="K281" s="142" t="s">
        <v>3</v>
      </c>
      <c r="L281" s="30"/>
      <c r="M281" s="147" t="s">
        <v>3</v>
      </c>
      <c r="N281" s="148" t="s">
        <v>42</v>
      </c>
      <c r="P281" s="136">
        <f t="shared" si="51"/>
        <v>0</v>
      </c>
      <c r="Q281" s="136">
        <v>0</v>
      </c>
      <c r="R281" s="136">
        <f t="shared" si="52"/>
        <v>0</v>
      </c>
      <c r="S281" s="136">
        <v>0</v>
      </c>
      <c r="T281" s="137">
        <f t="shared" si="53"/>
        <v>0</v>
      </c>
      <c r="AR281" s="138" t="s">
        <v>161</v>
      </c>
      <c r="AT281" s="138" t="s">
        <v>344</v>
      </c>
      <c r="AU281" s="138" t="s">
        <v>81</v>
      </c>
      <c r="AY281" s="15" t="s">
        <v>153</v>
      </c>
      <c r="BE281" s="139">
        <f t="shared" si="54"/>
        <v>17850</v>
      </c>
      <c r="BF281" s="139">
        <f t="shared" si="55"/>
        <v>0</v>
      </c>
      <c r="BG281" s="139">
        <f t="shared" si="56"/>
        <v>0</v>
      </c>
      <c r="BH281" s="139">
        <f t="shared" si="57"/>
        <v>0</v>
      </c>
      <c r="BI281" s="139">
        <f t="shared" si="58"/>
        <v>0</v>
      </c>
      <c r="BJ281" s="15" t="s">
        <v>79</v>
      </c>
      <c r="BK281" s="139">
        <f t="shared" si="59"/>
        <v>17850</v>
      </c>
      <c r="BL281" s="15" t="s">
        <v>161</v>
      </c>
      <c r="BM281" s="138" t="s">
        <v>1626</v>
      </c>
    </row>
    <row r="282" spans="2:65" s="1" customFormat="1" ht="16.5" customHeight="1">
      <c r="B282" s="125"/>
      <c r="C282" s="140" t="s">
        <v>914</v>
      </c>
      <c r="D282" s="140" t="s">
        <v>344</v>
      </c>
      <c r="E282" s="141" t="s">
        <v>1627</v>
      </c>
      <c r="F282" s="142" t="s">
        <v>976</v>
      </c>
      <c r="G282" s="143" t="s">
        <v>164</v>
      </c>
      <c r="H282" s="144">
        <v>1</v>
      </c>
      <c r="I282" s="145">
        <v>23808.262500000001</v>
      </c>
      <c r="J282" s="146">
        <f t="shared" si="50"/>
        <v>23808.26</v>
      </c>
      <c r="K282" s="142" t="s">
        <v>3</v>
      </c>
      <c r="L282" s="30"/>
      <c r="M282" s="147" t="s">
        <v>3</v>
      </c>
      <c r="N282" s="148" t="s">
        <v>42</v>
      </c>
      <c r="P282" s="136">
        <f t="shared" si="51"/>
        <v>0</v>
      </c>
      <c r="Q282" s="136">
        <v>0</v>
      </c>
      <c r="R282" s="136">
        <f t="shared" si="52"/>
        <v>0</v>
      </c>
      <c r="S282" s="136">
        <v>0</v>
      </c>
      <c r="T282" s="137">
        <f t="shared" si="53"/>
        <v>0</v>
      </c>
      <c r="AR282" s="138" t="s">
        <v>161</v>
      </c>
      <c r="AT282" s="138" t="s">
        <v>344</v>
      </c>
      <c r="AU282" s="138" t="s">
        <v>81</v>
      </c>
      <c r="AY282" s="15" t="s">
        <v>153</v>
      </c>
      <c r="BE282" s="139">
        <f t="shared" si="54"/>
        <v>23808.26</v>
      </c>
      <c r="BF282" s="139">
        <f t="shared" si="55"/>
        <v>0</v>
      </c>
      <c r="BG282" s="139">
        <f t="shared" si="56"/>
        <v>0</v>
      </c>
      <c r="BH282" s="139">
        <f t="shared" si="57"/>
        <v>0</v>
      </c>
      <c r="BI282" s="139">
        <f t="shared" si="58"/>
        <v>0</v>
      </c>
      <c r="BJ282" s="15" t="s">
        <v>79</v>
      </c>
      <c r="BK282" s="139">
        <f t="shared" si="59"/>
        <v>23808.26</v>
      </c>
      <c r="BL282" s="15" t="s">
        <v>161</v>
      </c>
      <c r="BM282" s="138" t="s">
        <v>1628</v>
      </c>
    </row>
    <row r="283" spans="2:65" s="1" customFormat="1" ht="16.5" customHeight="1">
      <c r="B283" s="125"/>
      <c r="C283" s="140" t="s">
        <v>656</v>
      </c>
      <c r="D283" s="140" t="s">
        <v>344</v>
      </c>
      <c r="E283" s="141" t="s">
        <v>1629</v>
      </c>
      <c r="F283" s="142" t="s">
        <v>980</v>
      </c>
      <c r="G283" s="143" t="s">
        <v>164</v>
      </c>
      <c r="H283" s="144">
        <v>1</v>
      </c>
      <c r="I283" s="145">
        <v>55551.756364499997</v>
      </c>
      <c r="J283" s="146">
        <f t="shared" si="50"/>
        <v>55551.76</v>
      </c>
      <c r="K283" s="142" t="s">
        <v>3</v>
      </c>
      <c r="L283" s="30"/>
      <c r="M283" s="147" t="s">
        <v>3</v>
      </c>
      <c r="N283" s="148" t="s">
        <v>42</v>
      </c>
      <c r="P283" s="136">
        <f t="shared" si="51"/>
        <v>0</v>
      </c>
      <c r="Q283" s="136">
        <v>0</v>
      </c>
      <c r="R283" s="136">
        <f t="shared" si="52"/>
        <v>0</v>
      </c>
      <c r="S283" s="136">
        <v>0</v>
      </c>
      <c r="T283" s="137">
        <f t="shared" si="53"/>
        <v>0</v>
      </c>
      <c r="AR283" s="138" t="s">
        <v>161</v>
      </c>
      <c r="AT283" s="138" t="s">
        <v>344</v>
      </c>
      <c r="AU283" s="138" t="s">
        <v>81</v>
      </c>
      <c r="AY283" s="15" t="s">
        <v>153</v>
      </c>
      <c r="BE283" s="139">
        <f t="shared" si="54"/>
        <v>55551.76</v>
      </c>
      <c r="BF283" s="139">
        <f t="shared" si="55"/>
        <v>0</v>
      </c>
      <c r="BG283" s="139">
        <f t="shared" si="56"/>
        <v>0</v>
      </c>
      <c r="BH283" s="139">
        <f t="shared" si="57"/>
        <v>0</v>
      </c>
      <c r="BI283" s="139">
        <f t="shared" si="58"/>
        <v>0</v>
      </c>
      <c r="BJ283" s="15" t="s">
        <v>79</v>
      </c>
      <c r="BK283" s="139">
        <f t="shared" si="59"/>
        <v>55551.76</v>
      </c>
      <c r="BL283" s="15" t="s">
        <v>161</v>
      </c>
      <c r="BM283" s="138" t="s">
        <v>1630</v>
      </c>
    </row>
    <row r="284" spans="2:65" s="1" customFormat="1" ht="16.5" customHeight="1">
      <c r="B284" s="125"/>
      <c r="C284" s="140" t="s">
        <v>921</v>
      </c>
      <c r="D284" s="140" t="s">
        <v>344</v>
      </c>
      <c r="E284" s="141" t="s">
        <v>1631</v>
      </c>
      <c r="F284" s="142" t="s">
        <v>391</v>
      </c>
      <c r="G284" s="143" t="s">
        <v>347</v>
      </c>
      <c r="H284" s="144">
        <v>60</v>
      </c>
      <c r="I284" s="145">
        <v>460</v>
      </c>
      <c r="J284" s="146">
        <f t="shared" si="50"/>
        <v>27600</v>
      </c>
      <c r="K284" s="142" t="s">
        <v>3</v>
      </c>
      <c r="L284" s="30"/>
      <c r="M284" s="147" t="s">
        <v>3</v>
      </c>
      <c r="N284" s="148" t="s">
        <v>42</v>
      </c>
      <c r="P284" s="136">
        <f t="shared" si="51"/>
        <v>0</v>
      </c>
      <c r="Q284" s="136">
        <v>0</v>
      </c>
      <c r="R284" s="136">
        <f t="shared" si="52"/>
        <v>0</v>
      </c>
      <c r="S284" s="136">
        <v>0</v>
      </c>
      <c r="T284" s="137">
        <f t="shared" si="53"/>
        <v>0</v>
      </c>
      <c r="AR284" s="138" t="s">
        <v>161</v>
      </c>
      <c r="AT284" s="138" t="s">
        <v>344</v>
      </c>
      <c r="AU284" s="138" t="s">
        <v>81</v>
      </c>
      <c r="AY284" s="15" t="s">
        <v>153</v>
      </c>
      <c r="BE284" s="139">
        <f t="shared" si="54"/>
        <v>27600</v>
      </c>
      <c r="BF284" s="139">
        <f t="shared" si="55"/>
        <v>0</v>
      </c>
      <c r="BG284" s="139">
        <f t="shared" si="56"/>
        <v>0</v>
      </c>
      <c r="BH284" s="139">
        <f t="shared" si="57"/>
        <v>0</v>
      </c>
      <c r="BI284" s="139">
        <f t="shared" si="58"/>
        <v>0</v>
      </c>
      <c r="BJ284" s="15" t="s">
        <v>79</v>
      </c>
      <c r="BK284" s="139">
        <f t="shared" si="59"/>
        <v>27600</v>
      </c>
      <c r="BL284" s="15" t="s">
        <v>161</v>
      </c>
      <c r="BM284" s="138" t="s">
        <v>1632</v>
      </c>
    </row>
    <row r="285" spans="2:65" s="1" customFormat="1" ht="16.5" customHeight="1">
      <c r="B285" s="125"/>
      <c r="C285" s="140" t="s">
        <v>660</v>
      </c>
      <c r="D285" s="140" t="s">
        <v>344</v>
      </c>
      <c r="E285" s="141" t="s">
        <v>1633</v>
      </c>
      <c r="F285" s="142" t="s">
        <v>395</v>
      </c>
      <c r="G285" s="143" t="s">
        <v>347</v>
      </c>
      <c r="H285" s="144">
        <v>50</v>
      </c>
      <c r="I285" s="145">
        <v>460</v>
      </c>
      <c r="J285" s="146">
        <f t="shared" si="50"/>
        <v>23000</v>
      </c>
      <c r="K285" s="142" t="s">
        <v>3</v>
      </c>
      <c r="L285" s="30"/>
      <c r="M285" s="149" t="s">
        <v>3</v>
      </c>
      <c r="N285" s="150" t="s">
        <v>42</v>
      </c>
      <c r="O285" s="151"/>
      <c r="P285" s="152">
        <f t="shared" si="51"/>
        <v>0</v>
      </c>
      <c r="Q285" s="152">
        <v>0</v>
      </c>
      <c r="R285" s="152">
        <f t="shared" si="52"/>
        <v>0</v>
      </c>
      <c r="S285" s="152">
        <v>0</v>
      </c>
      <c r="T285" s="153">
        <f t="shared" si="53"/>
        <v>0</v>
      </c>
      <c r="AR285" s="138" t="s">
        <v>161</v>
      </c>
      <c r="AT285" s="138" t="s">
        <v>344</v>
      </c>
      <c r="AU285" s="138" t="s">
        <v>81</v>
      </c>
      <c r="AY285" s="15" t="s">
        <v>153</v>
      </c>
      <c r="BE285" s="139">
        <f t="shared" si="54"/>
        <v>23000</v>
      </c>
      <c r="BF285" s="139">
        <f t="shared" si="55"/>
        <v>0</v>
      </c>
      <c r="BG285" s="139">
        <f t="shared" si="56"/>
        <v>0</v>
      </c>
      <c r="BH285" s="139">
        <f t="shared" si="57"/>
        <v>0</v>
      </c>
      <c r="BI285" s="139">
        <f t="shared" si="58"/>
        <v>0</v>
      </c>
      <c r="BJ285" s="15" t="s">
        <v>79</v>
      </c>
      <c r="BK285" s="139">
        <f t="shared" si="59"/>
        <v>23000</v>
      </c>
      <c r="BL285" s="15" t="s">
        <v>161</v>
      </c>
      <c r="BM285" s="138" t="s">
        <v>1634</v>
      </c>
    </row>
    <row r="286" spans="2:65" s="1" customFormat="1" ht="6.95" customHeight="1">
      <c r="B286" s="39"/>
      <c r="C286" s="40"/>
      <c r="D286" s="40"/>
      <c r="E286" s="40"/>
      <c r="F286" s="40"/>
      <c r="G286" s="40"/>
      <c r="H286" s="40"/>
      <c r="I286" s="40"/>
      <c r="J286" s="40"/>
      <c r="K286" s="40"/>
      <c r="L286" s="30"/>
    </row>
  </sheetData>
  <autoFilter ref="C97:K285" xr:uid="{00000000-0009-0000-0000-000004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8"/>
  <sheetViews>
    <sheetView showGridLines="0" topLeftCell="A74" zoomScale="80" zoomScaleNormal="80" workbookViewId="0">
      <selection activeCell="I92" sqref="I9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93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1635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ROUND(J88, 2)</f>
        <v>1536640.59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ROUND((SUM(BE88:BE257)),  2)</f>
        <v>1536640.59</v>
      </c>
      <c r="I33" s="87">
        <v>0.21</v>
      </c>
      <c r="J33" s="86">
        <f>ROUND(((SUM(BE88:BE257))*I33),  2)</f>
        <v>322694.52</v>
      </c>
      <c r="L33" s="30"/>
    </row>
    <row r="34" spans="2:12" s="1" customFormat="1" ht="14.45" customHeight="1">
      <c r="B34" s="30"/>
      <c r="E34" s="25" t="s">
        <v>43</v>
      </c>
      <c r="F34" s="86">
        <f>ROUND((SUM(BF88:BF257)),  2)</f>
        <v>0</v>
      </c>
      <c r="I34" s="87">
        <v>0.12</v>
      </c>
      <c r="J34" s="86">
        <f>ROUND(((SUM(BF88:BF257))*I34),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ROUND((SUM(BG88:BG257)),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ROUND((SUM(BH88:BH257)),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ROUND((SUM(BI88:BI257)),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1859335.11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36RM6 - Dmychárna, hrubé předčištění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J88</f>
        <v>1536640.5899999999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J89</f>
        <v>1536640.5899999999</v>
      </c>
      <c r="L60" s="97"/>
    </row>
    <row r="61" spans="2:47" s="9" customFormat="1" ht="19.899999999999999" customHeight="1">
      <c r="B61" s="101"/>
      <c r="D61" s="102" t="s">
        <v>1636</v>
      </c>
      <c r="E61" s="103"/>
      <c r="F61" s="103"/>
      <c r="G61" s="103"/>
      <c r="H61" s="103"/>
      <c r="I61" s="103"/>
      <c r="J61" s="104">
        <f>J90</f>
        <v>30663.310000000005</v>
      </c>
      <c r="L61" s="101"/>
    </row>
    <row r="62" spans="2:47" s="9" customFormat="1" ht="19.899999999999999" customHeight="1">
      <c r="B62" s="101"/>
      <c r="D62" s="102" t="s">
        <v>1637</v>
      </c>
      <c r="E62" s="103"/>
      <c r="F62" s="103"/>
      <c r="G62" s="103"/>
      <c r="H62" s="103"/>
      <c r="I62" s="103"/>
      <c r="J62" s="104">
        <f>J98</f>
        <v>966239.76999999979</v>
      </c>
      <c r="L62" s="101"/>
    </row>
    <row r="63" spans="2:47" s="9" customFormat="1" ht="19.899999999999999" customHeight="1">
      <c r="B63" s="101"/>
      <c r="D63" s="102" t="s">
        <v>405</v>
      </c>
      <c r="E63" s="103"/>
      <c r="F63" s="103"/>
      <c r="G63" s="103"/>
      <c r="H63" s="103"/>
      <c r="I63" s="103"/>
      <c r="J63" s="104">
        <f>J186</f>
        <v>13875.17</v>
      </c>
      <c r="L63" s="101"/>
    </row>
    <row r="64" spans="2:47" s="9" customFormat="1" ht="19.899999999999999" customHeight="1">
      <c r="B64" s="101"/>
      <c r="D64" s="102" t="s">
        <v>994</v>
      </c>
      <c r="E64" s="103"/>
      <c r="F64" s="103"/>
      <c r="G64" s="103"/>
      <c r="H64" s="103"/>
      <c r="I64" s="103"/>
      <c r="J64" s="104">
        <f>J188</f>
        <v>11678.07</v>
      </c>
      <c r="L64" s="101"/>
    </row>
    <row r="65" spans="2:12" s="9" customFormat="1" ht="14.85" customHeight="1">
      <c r="B65" s="101"/>
      <c r="D65" s="102" t="s">
        <v>997</v>
      </c>
      <c r="E65" s="103"/>
      <c r="F65" s="103"/>
      <c r="G65" s="103"/>
      <c r="H65" s="103"/>
      <c r="I65" s="103"/>
      <c r="J65" s="104">
        <f>J189</f>
        <v>11678.07</v>
      </c>
      <c r="L65" s="101"/>
    </row>
    <row r="66" spans="2:12" s="9" customFormat="1" ht="19.899999999999999" customHeight="1">
      <c r="B66" s="101"/>
      <c r="D66" s="102" t="s">
        <v>135</v>
      </c>
      <c r="E66" s="103"/>
      <c r="F66" s="103"/>
      <c r="G66" s="103"/>
      <c r="H66" s="103"/>
      <c r="I66" s="103"/>
      <c r="J66" s="104">
        <f>J191</f>
        <v>123430.39999999998</v>
      </c>
      <c r="L66" s="101"/>
    </row>
    <row r="67" spans="2:12" s="9" customFormat="1" ht="19.899999999999999" customHeight="1">
      <c r="B67" s="101"/>
      <c r="D67" s="102" t="s">
        <v>136</v>
      </c>
      <c r="E67" s="103"/>
      <c r="F67" s="103"/>
      <c r="G67" s="103"/>
      <c r="H67" s="103"/>
      <c r="I67" s="103"/>
      <c r="J67" s="104">
        <f>J223</f>
        <v>87123.499999999971</v>
      </c>
      <c r="L67" s="101"/>
    </row>
    <row r="68" spans="2:12" s="9" customFormat="1" ht="19.899999999999999" customHeight="1">
      <c r="B68" s="101"/>
      <c r="D68" s="102" t="s">
        <v>138</v>
      </c>
      <c r="E68" s="103"/>
      <c r="F68" s="103"/>
      <c r="G68" s="103"/>
      <c r="H68" s="103"/>
      <c r="I68" s="103"/>
      <c r="J68" s="104">
        <f>J244</f>
        <v>303630.37</v>
      </c>
      <c r="L68" s="101"/>
    </row>
    <row r="69" spans="2:12" s="1" customFormat="1" ht="21.75" customHeight="1">
      <c r="B69" s="30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0"/>
    </row>
    <row r="75" spans="2:12" s="1" customFormat="1" ht="24.95" customHeight="1">
      <c r="B75" s="30"/>
      <c r="C75" s="19" t="s">
        <v>139</v>
      </c>
      <c r="L75" s="30"/>
    </row>
    <row r="76" spans="2:12" s="1" customFormat="1" ht="6.95" customHeight="1">
      <c r="B76" s="30"/>
      <c r="L76" s="30"/>
    </row>
    <row r="77" spans="2:12" s="1" customFormat="1" ht="12" customHeight="1">
      <c r="B77" s="30"/>
      <c r="C77" s="25" t="s">
        <v>17</v>
      </c>
      <c r="L77" s="30"/>
    </row>
    <row r="78" spans="2:12" s="1" customFormat="1" ht="16.5" customHeight="1">
      <c r="B78" s="30"/>
      <c r="E78" s="291" t="str">
        <f>E7</f>
        <v>ČOV Vrchlabí</v>
      </c>
      <c r="F78" s="292"/>
      <c r="G78" s="292"/>
      <c r="H78" s="292"/>
      <c r="L78" s="30"/>
    </row>
    <row r="79" spans="2:12" s="1" customFormat="1" ht="12" customHeight="1">
      <c r="B79" s="30"/>
      <c r="C79" s="25" t="s">
        <v>125</v>
      </c>
      <c r="L79" s="30"/>
    </row>
    <row r="80" spans="2:12" s="1" customFormat="1" ht="16.5" customHeight="1">
      <c r="B80" s="30"/>
      <c r="E80" s="285" t="str">
        <f>E9</f>
        <v>36RM6 - Dmychárna, hrubé předčištění</v>
      </c>
      <c r="F80" s="290"/>
      <c r="G80" s="290"/>
      <c r="H80" s="290"/>
      <c r="L80" s="30"/>
    </row>
    <row r="81" spans="2:65" s="1" customFormat="1" ht="6.95" customHeight="1">
      <c r="B81" s="30"/>
      <c r="L81" s="30"/>
    </row>
    <row r="82" spans="2:65" s="1" customFormat="1" ht="12" customHeight="1">
      <c r="B82" s="30"/>
      <c r="C82" s="25" t="s">
        <v>21</v>
      </c>
      <c r="F82" s="23" t="str">
        <f>F12</f>
        <v xml:space="preserve"> </v>
      </c>
      <c r="I82" s="25" t="s">
        <v>23</v>
      </c>
      <c r="J82" s="47">
        <f>IF(J12="","",J12)</f>
        <v>45539</v>
      </c>
      <c r="L82" s="30"/>
    </row>
    <row r="83" spans="2:65" s="1" customFormat="1" ht="6.95" customHeight="1">
      <c r="B83" s="30"/>
      <c r="L83" s="30"/>
    </row>
    <row r="84" spans="2:65" s="1" customFormat="1" ht="15.2" customHeight="1">
      <c r="B84" s="30"/>
      <c r="C84" s="25" t="s">
        <v>24</v>
      </c>
      <c r="F84" s="23" t="str">
        <f>E15</f>
        <v xml:space="preserve"> </v>
      </c>
      <c r="I84" s="25" t="s">
        <v>29</v>
      </c>
      <c r="J84" s="28" t="str">
        <f>E21</f>
        <v xml:space="preserve"> </v>
      </c>
      <c r="L84" s="30"/>
    </row>
    <row r="85" spans="2:65" s="1" customFormat="1" ht="15.2" customHeight="1">
      <c r="B85" s="30"/>
      <c r="C85" s="25" t="s">
        <v>28</v>
      </c>
      <c r="F85" s="23" t="str">
        <f>IF(E18="","",E18)</f>
        <v>VODA CZ s.r.o.</v>
      </c>
      <c r="I85" s="25" t="s">
        <v>31</v>
      </c>
      <c r="J85" s="28" t="str">
        <f>E24</f>
        <v>PP POHONY</v>
      </c>
      <c r="L85" s="30"/>
    </row>
    <row r="86" spans="2:65" s="1" customFormat="1" ht="10.35" customHeight="1">
      <c r="B86" s="30"/>
      <c r="L86" s="30"/>
    </row>
    <row r="87" spans="2:65" s="10" customFormat="1" ht="29.25" customHeight="1">
      <c r="B87" s="105"/>
      <c r="C87" s="106" t="s">
        <v>140</v>
      </c>
      <c r="D87" s="107" t="s">
        <v>56</v>
      </c>
      <c r="E87" s="107" t="s">
        <v>52</v>
      </c>
      <c r="F87" s="107" t="s">
        <v>53</v>
      </c>
      <c r="G87" s="107" t="s">
        <v>141</v>
      </c>
      <c r="H87" s="107" t="s">
        <v>142</v>
      </c>
      <c r="I87" s="107" t="s">
        <v>143</v>
      </c>
      <c r="J87" s="107" t="s">
        <v>129</v>
      </c>
      <c r="K87" s="108" t="s">
        <v>144</v>
      </c>
      <c r="L87" s="105"/>
      <c r="M87" s="54" t="s">
        <v>3</v>
      </c>
      <c r="N87" s="55" t="s">
        <v>41</v>
      </c>
      <c r="O87" s="55" t="s">
        <v>145</v>
      </c>
      <c r="P87" s="55" t="s">
        <v>146</v>
      </c>
      <c r="Q87" s="55" t="s">
        <v>147</v>
      </c>
      <c r="R87" s="55" t="s">
        <v>148</v>
      </c>
      <c r="S87" s="55" t="s">
        <v>149</v>
      </c>
      <c r="T87" s="56" t="s">
        <v>150</v>
      </c>
    </row>
    <row r="88" spans="2:65" s="1" customFormat="1" ht="22.9" customHeight="1">
      <c r="B88" s="30"/>
      <c r="C88" s="59" t="s">
        <v>151</v>
      </c>
      <c r="J88" s="109">
        <f>BK88</f>
        <v>1536640.5899999999</v>
      </c>
      <c r="L88" s="30"/>
      <c r="M88" s="57"/>
      <c r="N88" s="48"/>
      <c r="O88" s="48"/>
      <c r="P88" s="110">
        <f>P89</f>
        <v>0</v>
      </c>
      <c r="Q88" s="48"/>
      <c r="R88" s="110">
        <f>R89</f>
        <v>0</v>
      </c>
      <c r="S88" s="48"/>
      <c r="T88" s="111">
        <f>T89</f>
        <v>0</v>
      </c>
      <c r="AT88" s="15" t="s">
        <v>70</v>
      </c>
      <c r="AU88" s="15" t="s">
        <v>130</v>
      </c>
      <c r="BK88" s="112">
        <f>BK89</f>
        <v>1536640.5899999999</v>
      </c>
    </row>
    <row r="89" spans="2:65" s="11" customFormat="1" ht="25.9" customHeight="1">
      <c r="B89" s="113"/>
      <c r="D89" s="114" t="s">
        <v>70</v>
      </c>
      <c r="E89" s="115" t="s">
        <v>152</v>
      </c>
      <c r="F89" s="115" t="s">
        <v>152</v>
      </c>
      <c r="I89" s="116"/>
      <c r="J89" s="117">
        <f>BK89</f>
        <v>1536640.5899999999</v>
      </c>
      <c r="L89" s="113"/>
      <c r="M89" s="118"/>
      <c r="P89" s="119">
        <f>P90+P98+P186+P188+P191+P223+P244</f>
        <v>0</v>
      </c>
      <c r="R89" s="119">
        <f>R90+R98+R186+R188+R191+R223+R244</f>
        <v>0</v>
      </c>
      <c r="T89" s="120">
        <f>T90+T98+T186+T188+T191+T223+T244</f>
        <v>0</v>
      </c>
      <c r="AR89" s="114" t="s">
        <v>79</v>
      </c>
      <c r="AT89" s="121" t="s">
        <v>70</v>
      </c>
      <c r="AU89" s="121" t="s">
        <v>71</v>
      </c>
      <c r="AY89" s="114" t="s">
        <v>153</v>
      </c>
      <c r="BK89" s="122">
        <f>BK90+BK98+BK186+BK188+BK191+BK223+BK244</f>
        <v>1536640.5899999999</v>
      </c>
    </row>
    <row r="90" spans="2:65" s="11" customFormat="1" ht="22.9" customHeight="1">
      <c r="B90" s="113"/>
      <c r="D90" s="114" t="s">
        <v>70</v>
      </c>
      <c r="E90" s="123" t="s">
        <v>409</v>
      </c>
      <c r="F90" s="123" t="s">
        <v>1638</v>
      </c>
      <c r="I90" s="116"/>
      <c r="J90" s="124">
        <f>BK90</f>
        <v>30663.310000000005</v>
      </c>
      <c r="L90" s="113"/>
      <c r="M90" s="118"/>
      <c r="P90" s="119">
        <f>SUM(P91:P97)</f>
        <v>0</v>
      </c>
      <c r="R90" s="119">
        <f>SUM(R91:R97)</f>
        <v>0</v>
      </c>
      <c r="T90" s="120">
        <f>SUM(T91:T97)</f>
        <v>0</v>
      </c>
      <c r="AR90" s="114" t="s">
        <v>79</v>
      </c>
      <c r="AT90" s="121" t="s">
        <v>70</v>
      </c>
      <c r="AU90" s="121" t="s">
        <v>79</v>
      </c>
      <c r="AY90" s="114" t="s">
        <v>153</v>
      </c>
      <c r="BK90" s="122">
        <f>SUM(BK91:BK97)</f>
        <v>30663.310000000005</v>
      </c>
    </row>
    <row r="91" spans="2:65" s="1" customFormat="1" ht="16.5" customHeight="1">
      <c r="B91" s="125"/>
      <c r="C91" s="126" t="s">
        <v>79</v>
      </c>
      <c r="D91" s="126" t="s">
        <v>156</v>
      </c>
      <c r="E91" s="127" t="s">
        <v>1639</v>
      </c>
      <c r="F91" s="128" t="s">
        <v>412</v>
      </c>
      <c r="G91" s="129" t="s">
        <v>159</v>
      </c>
      <c r="H91" s="130">
        <v>1</v>
      </c>
      <c r="I91" s="131">
        <v>17976.2775</v>
      </c>
      <c r="J91" s="132">
        <f t="shared" ref="J91:J97" si="0">ROUND(I91*H91,2)</f>
        <v>17976.28</v>
      </c>
      <c r="K91" s="128" t="s">
        <v>3</v>
      </c>
      <c r="L91" s="133"/>
      <c r="M91" s="134" t="s">
        <v>3</v>
      </c>
      <c r="N91" s="135" t="s">
        <v>42</v>
      </c>
      <c r="P91" s="136">
        <f t="shared" ref="P91:P97" si="1">O91*H91</f>
        <v>0</v>
      </c>
      <c r="Q91" s="136">
        <v>0</v>
      </c>
      <c r="R91" s="136">
        <f t="shared" ref="R91:R97" si="2">Q91*H91</f>
        <v>0</v>
      </c>
      <c r="S91" s="136">
        <v>0</v>
      </c>
      <c r="T91" s="137">
        <f t="shared" ref="T91:T97" si="3">S91*H91</f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 t="shared" ref="BE91:BE97" si="4">IF(N91="základní",J91,0)</f>
        <v>17976.28</v>
      </c>
      <c r="BF91" s="139">
        <f t="shared" ref="BF91:BF97" si="5">IF(N91="snížená",J91,0)</f>
        <v>0</v>
      </c>
      <c r="BG91" s="139">
        <f t="shared" ref="BG91:BG97" si="6">IF(N91="zákl. přenesená",J91,0)</f>
        <v>0</v>
      </c>
      <c r="BH91" s="139">
        <f t="shared" ref="BH91:BH97" si="7">IF(N91="sníž. přenesená",J91,0)</f>
        <v>0</v>
      </c>
      <c r="BI91" s="139">
        <f t="shared" ref="BI91:BI97" si="8">IF(N91="nulová",J91,0)</f>
        <v>0</v>
      </c>
      <c r="BJ91" s="15" t="s">
        <v>79</v>
      </c>
      <c r="BK91" s="139">
        <f t="shared" ref="BK91:BK97" si="9">ROUND(I91*H91,2)</f>
        <v>17976.28</v>
      </c>
      <c r="BL91" s="15" t="s">
        <v>161</v>
      </c>
      <c r="BM91" s="138" t="s">
        <v>81</v>
      </c>
    </row>
    <row r="92" spans="2:65" s="1" customFormat="1" ht="16.5" customHeight="1">
      <c r="B92" s="125"/>
      <c r="C92" s="126" t="s">
        <v>81</v>
      </c>
      <c r="D92" s="126" t="s">
        <v>156</v>
      </c>
      <c r="E92" s="127" t="s">
        <v>1640</v>
      </c>
      <c r="F92" s="128" t="s">
        <v>414</v>
      </c>
      <c r="G92" s="129" t="s">
        <v>415</v>
      </c>
      <c r="H92" s="130">
        <v>1</v>
      </c>
      <c r="I92" s="131">
        <v>3100.5122999999999</v>
      </c>
      <c r="J92" s="132">
        <f t="shared" si="0"/>
        <v>3100.51</v>
      </c>
      <c r="K92" s="128" t="s">
        <v>3</v>
      </c>
      <c r="L92" s="133"/>
      <c r="M92" s="134" t="s">
        <v>3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 t="shared" si="4"/>
        <v>3100.51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5" t="s">
        <v>79</v>
      </c>
      <c r="BK92" s="139">
        <f t="shared" si="9"/>
        <v>3100.51</v>
      </c>
      <c r="BL92" s="15" t="s">
        <v>161</v>
      </c>
      <c r="BM92" s="138" t="s">
        <v>161</v>
      </c>
    </row>
    <row r="93" spans="2:65" s="1" customFormat="1" ht="16.5" customHeight="1">
      <c r="B93" s="125"/>
      <c r="C93" s="126" t="s">
        <v>167</v>
      </c>
      <c r="D93" s="126" t="s">
        <v>156</v>
      </c>
      <c r="E93" s="127" t="s">
        <v>1641</v>
      </c>
      <c r="F93" s="128" t="s">
        <v>417</v>
      </c>
      <c r="G93" s="129" t="s">
        <v>415</v>
      </c>
      <c r="H93" s="130">
        <v>1</v>
      </c>
      <c r="I93" s="131">
        <v>1123.5575999999999</v>
      </c>
      <c r="J93" s="132">
        <f t="shared" si="0"/>
        <v>1123.56</v>
      </c>
      <c r="K93" s="128" t="s">
        <v>3</v>
      </c>
      <c r="L93" s="133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 t="shared" si="4"/>
        <v>1123.56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5" t="s">
        <v>79</v>
      </c>
      <c r="BK93" s="139">
        <f t="shared" si="9"/>
        <v>1123.56</v>
      </c>
      <c r="BL93" s="15" t="s">
        <v>161</v>
      </c>
      <c r="BM93" s="138" t="s">
        <v>178</v>
      </c>
    </row>
    <row r="94" spans="2:65" s="1" customFormat="1" ht="16.5" customHeight="1">
      <c r="B94" s="125"/>
      <c r="C94" s="126" t="s">
        <v>161</v>
      </c>
      <c r="D94" s="126" t="s">
        <v>156</v>
      </c>
      <c r="E94" s="127" t="s">
        <v>1642</v>
      </c>
      <c r="F94" s="128" t="s">
        <v>419</v>
      </c>
      <c r="G94" s="129" t="s">
        <v>415</v>
      </c>
      <c r="H94" s="130">
        <v>1</v>
      </c>
      <c r="I94" s="131">
        <v>525.70567499999993</v>
      </c>
      <c r="J94" s="132">
        <f t="shared" si="0"/>
        <v>525.71</v>
      </c>
      <c r="K94" s="128" t="s">
        <v>3</v>
      </c>
      <c r="L94" s="133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160</v>
      </c>
      <c r="AT94" s="138" t="s">
        <v>156</v>
      </c>
      <c r="AU94" s="138" t="s">
        <v>81</v>
      </c>
      <c r="AY94" s="15" t="s">
        <v>153</v>
      </c>
      <c r="BE94" s="139">
        <f t="shared" si="4"/>
        <v>525.71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5" t="s">
        <v>79</v>
      </c>
      <c r="BK94" s="139">
        <f t="shared" si="9"/>
        <v>525.71</v>
      </c>
      <c r="BL94" s="15" t="s">
        <v>161</v>
      </c>
      <c r="BM94" s="138" t="s">
        <v>160</v>
      </c>
    </row>
    <row r="95" spans="2:65" s="1" customFormat="1" ht="16.5" customHeight="1">
      <c r="B95" s="125"/>
      <c r="C95" s="126" t="s">
        <v>174</v>
      </c>
      <c r="D95" s="126" t="s">
        <v>156</v>
      </c>
      <c r="E95" s="127" t="s">
        <v>1643</v>
      </c>
      <c r="F95" s="128" t="s">
        <v>421</v>
      </c>
      <c r="G95" s="129" t="s">
        <v>360</v>
      </c>
      <c r="H95" s="130">
        <v>24</v>
      </c>
      <c r="I95" s="131">
        <v>70.99190999999999</v>
      </c>
      <c r="J95" s="132">
        <f t="shared" si="0"/>
        <v>1703.81</v>
      </c>
      <c r="K95" s="128" t="s">
        <v>3</v>
      </c>
      <c r="L95" s="133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si="4"/>
        <v>1703.81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5" t="s">
        <v>79</v>
      </c>
      <c r="BK95" s="139">
        <f t="shared" si="9"/>
        <v>1703.81</v>
      </c>
      <c r="BL95" s="15" t="s">
        <v>161</v>
      </c>
      <c r="BM95" s="138" t="s">
        <v>193</v>
      </c>
    </row>
    <row r="96" spans="2:65" s="1" customFormat="1" ht="16.5" customHeight="1">
      <c r="B96" s="125"/>
      <c r="C96" s="126" t="s">
        <v>178</v>
      </c>
      <c r="D96" s="126" t="s">
        <v>156</v>
      </c>
      <c r="E96" s="127" t="s">
        <v>1644</v>
      </c>
      <c r="F96" s="128" t="s">
        <v>423</v>
      </c>
      <c r="G96" s="129" t="s">
        <v>360</v>
      </c>
      <c r="H96" s="130">
        <v>30</v>
      </c>
      <c r="I96" s="131">
        <v>125.0535</v>
      </c>
      <c r="J96" s="132">
        <f t="shared" si="0"/>
        <v>3751.61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3751.61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3751.61</v>
      </c>
      <c r="BL96" s="15" t="s">
        <v>161</v>
      </c>
      <c r="BM96" s="138" t="s">
        <v>9</v>
      </c>
    </row>
    <row r="97" spans="2:65" s="1" customFormat="1" ht="16.5" customHeight="1">
      <c r="B97" s="125"/>
      <c r="C97" s="126" t="s">
        <v>182</v>
      </c>
      <c r="D97" s="126" t="s">
        <v>156</v>
      </c>
      <c r="E97" s="127" t="s">
        <v>1645</v>
      </c>
      <c r="F97" s="128" t="s">
        <v>425</v>
      </c>
      <c r="G97" s="129" t="s">
        <v>360</v>
      </c>
      <c r="H97" s="130">
        <v>12</v>
      </c>
      <c r="I97" s="131">
        <v>206.81924999999998</v>
      </c>
      <c r="J97" s="132">
        <f t="shared" si="0"/>
        <v>2481.83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2481.83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2481.83</v>
      </c>
      <c r="BL97" s="15" t="s">
        <v>161</v>
      </c>
      <c r="BM97" s="138" t="s">
        <v>208</v>
      </c>
    </row>
    <row r="98" spans="2:65" s="11" customFormat="1" ht="22.9" customHeight="1">
      <c r="B98" s="113"/>
      <c r="D98" s="114" t="s">
        <v>70</v>
      </c>
      <c r="E98" s="123" t="s">
        <v>426</v>
      </c>
      <c r="F98" s="123" t="s">
        <v>1646</v>
      </c>
      <c r="I98" s="116"/>
      <c r="J98" s="124">
        <f>BK98</f>
        <v>966239.76999999979</v>
      </c>
      <c r="L98" s="113"/>
      <c r="M98" s="118"/>
      <c r="P98" s="119">
        <f>SUM(P99:P185)</f>
        <v>0</v>
      </c>
      <c r="R98" s="119">
        <f>SUM(R99:R185)</f>
        <v>0</v>
      </c>
      <c r="T98" s="120">
        <f>SUM(T99:T185)</f>
        <v>0</v>
      </c>
      <c r="AR98" s="114" t="s">
        <v>79</v>
      </c>
      <c r="AT98" s="121" t="s">
        <v>70</v>
      </c>
      <c r="AU98" s="121" t="s">
        <v>79</v>
      </c>
      <c r="AY98" s="114" t="s">
        <v>153</v>
      </c>
      <c r="BK98" s="122">
        <f>SUM(BK99:BK185)</f>
        <v>966239.76999999979</v>
      </c>
    </row>
    <row r="99" spans="2:65" s="1" customFormat="1" ht="16.5" customHeight="1">
      <c r="B99" s="125"/>
      <c r="C99" s="126" t="s">
        <v>160</v>
      </c>
      <c r="D99" s="126" t="s">
        <v>156</v>
      </c>
      <c r="E99" s="127" t="s">
        <v>1647</v>
      </c>
      <c r="F99" s="128" t="s">
        <v>1648</v>
      </c>
      <c r="G99" s="129" t="s">
        <v>159</v>
      </c>
      <c r="H99" s="130">
        <v>1</v>
      </c>
      <c r="I99" s="131">
        <v>19046.61</v>
      </c>
      <c r="J99" s="132">
        <f t="shared" ref="J99:J130" si="10">ROUND(I99*H99,2)</f>
        <v>19046.61</v>
      </c>
      <c r="K99" s="128" t="s">
        <v>3</v>
      </c>
      <c r="L99" s="133"/>
      <c r="M99" s="134" t="s">
        <v>3</v>
      </c>
      <c r="N99" s="135" t="s">
        <v>42</v>
      </c>
      <c r="P99" s="136">
        <f t="shared" ref="P99:P130" si="11">O99*H99</f>
        <v>0</v>
      </c>
      <c r="Q99" s="136">
        <v>0</v>
      </c>
      <c r="R99" s="136">
        <f t="shared" ref="R99:R130" si="12">Q99*H99</f>
        <v>0</v>
      </c>
      <c r="S99" s="136">
        <v>0</v>
      </c>
      <c r="T99" s="137">
        <f t="shared" ref="T99:T130" si="13">S99*H99</f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ref="BE99:BE130" si="14">IF(N99="základní",J99,0)</f>
        <v>19046.61</v>
      </c>
      <c r="BF99" s="139">
        <f t="shared" ref="BF99:BF130" si="15">IF(N99="snížená",J99,0)</f>
        <v>0</v>
      </c>
      <c r="BG99" s="139">
        <f t="shared" ref="BG99:BG130" si="16">IF(N99="zákl. přenesená",J99,0)</f>
        <v>0</v>
      </c>
      <c r="BH99" s="139">
        <f t="shared" ref="BH99:BH130" si="17">IF(N99="sníž. přenesená",J99,0)</f>
        <v>0</v>
      </c>
      <c r="BI99" s="139">
        <f t="shared" ref="BI99:BI130" si="18">IF(N99="nulová",J99,0)</f>
        <v>0</v>
      </c>
      <c r="BJ99" s="15" t="s">
        <v>79</v>
      </c>
      <c r="BK99" s="139">
        <f t="shared" ref="BK99:BK130" si="19">ROUND(I99*H99,2)</f>
        <v>19046.61</v>
      </c>
      <c r="BL99" s="15" t="s">
        <v>161</v>
      </c>
      <c r="BM99" s="138" t="s">
        <v>1649</v>
      </c>
    </row>
    <row r="100" spans="2:65" s="1" customFormat="1" ht="16.5" customHeight="1">
      <c r="B100" s="125"/>
      <c r="C100" s="126" t="s">
        <v>189</v>
      </c>
      <c r="D100" s="126" t="s">
        <v>156</v>
      </c>
      <c r="E100" s="127" t="s">
        <v>1650</v>
      </c>
      <c r="F100" s="128" t="s">
        <v>1341</v>
      </c>
      <c r="G100" s="129" t="s">
        <v>159</v>
      </c>
      <c r="H100" s="130">
        <v>1</v>
      </c>
      <c r="I100" s="131">
        <v>743.87593499999991</v>
      </c>
      <c r="J100" s="132">
        <f t="shared" si="10"/>
        <v>743.88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14"/>
        <v>743.88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5" t="s">
        <v>79</v>
      </c>
      <c r="BK100" s="139">
        <f t="shared" si="19"/>
        <v>743.88</v>
      </c>
      <c r="BL100" s="15" t="s">
        <v>161</v>
      </c>
      <c r="BM100" s="138" t="s">
        <v>1651</v>
      </c>
    </row>
    <row r="101" spans="2:65" s="1" customFormat="1" ht="21.75" customHeight="1">
      <c r="B101" s="125"/>
      <c r="C101" s="126" t="s">
        <v>193</v>
      </c>
      <c r="D101" s="126" t="s">
        <v>156</v>
      </c>
      <c r="E101" s="127" t="s">
        <v>1652</v>
      </c>
      <c r="F101" s="128" t="s">
        <v>435</v>
      </c>
      <c r="G101" s="129" t="s">
        <v>159</v>
      </c>
      <c r="H101" s="130">
        <v>1</v>
      </c>
      <c r="I101" s="131">
        <v>2126.332758</v>
      </c>
      <c r="J101" s="132">
        <f t="shared" si="10"/>
        <v>2126.33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14"/>
        <v>2126.33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5" t="s">
        <v>79</v>
      </c>
      <c r="BK101" s="139">
        <f t="shared" si="19"/>
        <v>2126.33</v>
      </c>
      <c r="BL101" s="15" t="s">
        <v>161</v>
      </c>
      <c r="BM101" s="138" t="s">
        <v>1653</v>
      </c>
    </row>
    <row r="102" spans="2:65" s="1" customFormat="1" ht="16.5" customHeight="1">
      <c r="B102" s="125"/>
      <c r="C102" s="126" t="s">
        <v>197</v>
      </c>
      <c r="D102" s="126" t="s">
        <v>156</v>
      </c>
      <c r="E102" s="127" t="s">
        <v>1654</v>
      </c>
      <c r="F102" s="128" t="s">
        <v>438</v>
      </c>
      <c r="G102" s="129" t="s">
        <v>159</v>
      </c>
      <c r="H102" s="130">
        <v>1</v>
      </c>
      <c r="I102" s="131">
        <v>11554.183459499998</v>
      </c>
      <c r="J102" s="132">
        <f t="shared" si="10"/>
        <v>11554.18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14"/>
        <v>11554.18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5" t="s">
        <v>79</v>
      </c>
      <c r="BK102" s="139">
        <f t="shared" si="19"/>
        <v>11554.18</v>
      </c>
      <c r="BL102" s="15" t="s">
        <v>161</v>
      </c>
      <c r="BM102" s="138" t="s">
        <v>217</v>
      </c>
    </row>
    <row r="103" spans="2:65" s="1" customFormat="1" ht="16.5" customHeight="1">
      <c r="B103" s="125"/>
      <c r="C103" s="126" t="s">
        <v>9</v>
      </c>
      <c r="D103" s="126" t="s">
        <v>156</v>
      </c>
      <c r="E103" s="127" t="s">
        <v>1655</v>
      </c>
      <c r="F103" s="128" t="s">
        <v>440</v>
      </c>
      <c r="G103" s="129" t="s">
        <v>159</v>
      </c>
      <c r="H103" s="130">
        <v>1</v>
      </c>
      <c r="I103" s="131">
        <v>153.91200000000001</v>
      </c>
      <c r="J103" s="132">
        <f t="shared" si="10"/>
        <v>153.91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14"/>
        <v>153.91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5" t="s">
        <v>79</v>
      </c>
      <c r="BK103" s="139">
        <f t="shared" si="19"/>
        <v>153.91</v>
      </c>
      <c r="BL103" s="15" t="s">
        <v>161</v>
      </c>
      <c r="BM103" s="138" t="s">
        <v>251</v>
      </c>
    </row>
    <row r="104" spans="2:65" s="1" customFormat="1" ht="16.5" customHeight="1">
      <c r="B104" s="125"/>
      <c r="C104" s="126" t="s">
        <v>204</v>
      </c>
      <c r="D104" s="126" t="s">
        <v>156</v>
      </c>
      <c r="E104" s="127" t="s">
        <v>1656</v>
      </c>
      <c r="F104" s="128" t="s">
        <v>442</v>
      </c>
      <c r="G104" s="129" t="s">
        <v>159</v>
      </c>
      <c r="H104" s="130">
        <v>3</v>
      </c>
      <c r="I104" s="131">
        <v>31.263375</v>
      </c>
      <c r="J104" s="132">
        <f t="shared" si="10"/>
        <v>93.79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14"/>
        <v>93.79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5" t="s">
        <v>79</v>
      </c>
      <c r="BK104" s="139">
        <f t="shared" si="19"/>
        <v>93.79</v>
      </c>
      <c r="BL104" s="15" t="s">
        <v>161</v>
      </c>
      <c r="BM104" s="138" t="s">
        <v>259</v>
      </c>
    </row>
    <row r="105" spans="2:65" s="1" customFormat="1" ht="16.5" customHeight="1">
      <c r="B105" s="125"/>
      <c r="C105" s="126" t="s">
        <v>208</v>
      </c>
      <c r="D105" s="126" t="s">
        <v>156</v>
      </c>
      <c r="E105" s="127" t="s">
        <v>1657</v>
      </c>
      <c r="F105" s="128" t="s">
        <v>1357</v>
      </c>
      <c r="G105" s="129" t="s">
        <v>159</v>
      </c>
      <c r="H105" s="130">
        <v>1</v>
      </c>
      <c r="I105" s="131">
        <v>1122.7784205</v>
      </c>
      <c r="J105" s="132">
        <f t="shared" si="10"/>
        <v>1122.78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14"/>
        <v>1122.78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5" t="s">
        <v>79</v>
      </c>
      <c r="BK105" s="139">
        <f t="shared" si="19"/>
        <v>1122.78</v>
      </c>
      <c r="BL105" s="15" t="s">
        <v>161</v>
      </c>
      <c r="BM105" s="138" t="s">
        <v>275</v>
      </c>
    </row>
    <row r="106" spans="2:65" s="1" customFormat="1" ht="16.5" customHeight="1">
      <c r="B106" s="125"/>
      <c r="C106" s="126" t="s">
        <v>214</v>
      </c>
      <c r="D106" s="126" t="s">
        <v>156</v>
      </c>
      <c r="E106" s="127" t="s">
        <v>1658</v>
      </c>
      <c r="F106" s="128" t="s">
        <v>448</v>
      </c>
      <c r="G106" s="129" t="s">
        <v>159</v>
      </c>
      <c r="H106" s="130">
        <v>1</v>
      </c>
      <c r="I106" s="131">
        <v>3569.0076509999999</v>
      </c>
      <c r="J106" s="132">
        <f t="shared" si="10"/>
        <v>3569.01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3569.01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3569.01</v>
      </c>
      <c r="BL106" s="15" t="s">
        <v>161</v>
      </c>
      <c r="BM106" s="138" t="s">
        <v>1659</v>
      </c>
    </row>
    <row r="107" spans="2:65" s="1" customFormat="1" ht="16.5" customHeight="1">
      <c r="B107" s="125"/>
      <c r="C107" s="126" t="s">
        <v>217</v>
      </c>
      <c r="D107" s="126" t="s">
        <v>156</v>
      </c>
      <c r="E107" s="127" t="s">
        <v>1660</v>
      </c>
      <c r="F107" s="128" t="s">
        <v>1661</v>
      </c>
      <c r="G107" s="129" t="s">
        <v>159</v>
      </c>
      <c r="H107" s="130">
        <v>1</v>
      </c>
      <c r="I107" s="131">
        <v>10565.2603815</v>
      </c>
      <c r="J107" s="132">
        <f t="shared" si="10"/>
        <v>10565.26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10565.26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10565.26</v>
      </c>
      <c r="BL107" s="15" t="s">
        <v>161</v>
      </c>
      <c r="BM107" s="138" t="s">
        <v>1662</v>
      </c>
    </row>
    <row r="108" spans="2:65" s="1" customFormat="1" ht="16.5" customHeight="1">
      <c r="B108" s="125"/>
      <c r="C108" s="126" t="s">
        <v>220</v>
      </c>
      <c r="D108" s="126" t="s">
        <v>156</v>
      </c>
      <c r="E108" s="127" t="s">
        <v>1663</v>
      </c>
      <c r="F108" s="128" t="s">
        <v>451</v>
      </c>
      <c r="G108" s="129" t="s">
        <v>159</v>
      </c>
      <c r="H108" s="130">
        <v>1</v>
      </c>
      <c r="I108" s="131">
        <v>432.8775</v>
      </c>
      <c r="J108" s="132">
        <f t="shared" si="10"/>
        <v>432.88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432.88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432.88</v>
      </c>
      <c r="BL108" s="15" t="s">
        <v>161</v>
      </c>
      <c r="BM108" s="138" t="s">
        <v>1664</v>
      </c>
    </row>
    <row r="109" spans="2:65" s="1" customFormat="1" ht="16.5" customHeight="1">
      <c r="B109" s="125"/>
      <c r="C109" s="126" t="s">
        <v>223</v>
      </c>
      <c r="D109" s="126" t="s">
        <v>156</v>
      </c>
      <c r="E109" s="127" t="s">
        <v>1665</v>
      </c>
      <c r="F109" s="128" t="s">
        <v>1365</v>
      </c>
      <c r="G109" s="129" t="s">
        <v>159</v>
      </c>
      <c r="H109" s="130">
        <v>3</v>
      </c>
      <c r="I109" s="131">
        <v>616.29250649999994</v>
      </c>
      <c r="J109" s="132">
        <f t="shared" si="10"/>
        <v>1848.88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1848.88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1848.88</v>
      </c>
      <c r="BL109" s="15" t="s">
        <v>161</v>
      </c>
      <c r="BM109" s="138" t="s">
        <v>1666</v>
      </c>
    </row>
    <row r="110" spans="2:65" s="1" customFormat="1" ht="16.5" customHeight="1">
      <c r="B110" s="125"/>
      <c r="C110" s="126" t="s">
        <v>226</v>
      </c>
      <c r="D110" s="126" t="s">
        <v>156</v>
      </c>
      <c r="E110" s="127" t="s">
        <v>1667</v>
      </c>
      <c r="F110" s="128" t="s">
        <v>454</v>
      </c>
      <c r="G110" s="129" t="s">
        <v>159</v>
      </c>
      <c r="H110" s="130">
        <v>4</v>
      </c>
      <c r="I110" s="131">
        <v>358.057029</v>
      </c>
      <c r="J110" s="132">
        <f t="shared" si="10"/>
        <v>1432.23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1432.23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1432.23</v>
      </c>
      <c r="BL110" s="15" t="s">
        <v>161</v>
      </c>
      <c r="BM110" s="138" t="s">
        <v>1668</v>
      </c>
    </row>
    <row r="111" spans="2:65" s="1" customFormat="1" ht="16.5" customHeight="1">
      <c r="B111" s="125"/>
      <c r="C111" s="126" t="s">
        <v>229</v>
      </c>
      <c r="D111" s="126" t="s">
        <v>156</v>
      </c>
      <c r="E111" s="127" t="s">
        <v>1669</v>
      </c>
      <c r="F111" s="128" t="s">
        <v>457</v>
      </c>
      <c r="G111" s="129" t="s">
        <v>159</v>
      </c>
      <c r="H111" s="130">
        <v>1</v>
      </c>
      <c r="I111" s="131">
        <v>216.43875</v>
      </c>
      <c r="J111" s="132">
        <f t="shared" si="10"/>
        <v>216.44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216.44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216.44</v>
      </c>
      <c r="BL111" s="15" t="s">
        <v>161</v>
      </c>
      <c r="BM111" s="138" t="s">
        <v>1670</v>
      </c>
    </row>
    <row r="112" spans="2:65" s="1" customFormat="1" ht="16.5" customHeight="1">
      <c r="B112" s="125"/>
      <c r="C112" s="126" t="s">
        <v>8</v>
      </c>
      <c r="D112" s="126" t="s">
        <v>156</v>
      </c>
      <c r="E112" s="127" t="s">
        <v>1671</v>
      </c>
      <c r="F112" s="128" t="s">
        <v>460</v>
      </c>
      <c r="G112" s="129" t="s">
        <v>159</v>
      </c>
      <c r="H112" s="130">
        <v>1</v>
      </c>
      <c r="I112" s="131">
        <v>271.75087500000001</v>
      </c>
      <c r="J112" s="132">
        <f t="shared" si="10"/>
        <v>271.75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271.75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271.75</v>
      </c>
      <c r="BL112" s="15" t="s">
        <v>161</v>
      </c>
      <c r="BM112" s="138" t="s">
        <v>1672</v>
      </c>
    </row>
    <row r="113" spans="2:65" s="1" customFormat="1" ht="16.5" customHeight="1">
      <c r="B113" s="125"/>
      <c r="C113" s="126" t="s">
        <v>235</v>
      </c>
      <c r="D113" s="126" t="s">
        <v>156</v>
      </c>
      <c r="E113" s="127" t="s">
        <v>1673</v>
      </c>
      <c r="F113" s="128" t="s">
        <v>463</v>
      </c>
      <c r="G113" s="129" t="s">
        <v>159</v>
      </c>
      <c r="H113" s="130">
        <v>1</v>
      </c>
      <c r="I113" s="131">
        <v>183.73245</v>
      </c>
      <c r="J113" s="132">
        <f t="shared" si="10"/>
        <v>183.73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183.73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183.73</v>
      </c>
      <c r="BL113" s="15" t="s">
        <v>161</v>
      </c>
      <c r="BM113" s="138" t="s">
        <v>1674</v>
      </c>
    </row>
    <row r="114" spans="2:65" s="1" customFormat="1" ht="16.5" customHeight="1">
      <c r="B114" s="125"/>
      <c r="C114" s="126" t="s">
        <v>239</v>
      </c>
      <c r="D114" s="126" t="s">
        <v>156</v>
      </c>
      <c r="E114" s="127" t="s">
        <v>1675</v>
      </c>
      <c r="F114" s="128" t="s">
        <v>466</v>
      </c>
      <c r="G114" s="129" t="s">
        <v>159</v>
      </c>
      <c r="H114" s="130">
        <v>1</v>
      </c>
      <c r="I114" s="131">
        <v>252.0309</v>
      </c>
      <c r="J114" s="132">
        <f t="shared" si="10"/>
        <v>252.03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252.03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252.03</v>
      </c>
      <c r="BL114" s="15" t="s">
        <v>161</v>
      </c>
      <c r="BM114" s="138" t="s">
        <v>1676</v>
      </c>
    </row>
    <row r="115" spans="2:65" s="1" customFormat="1" ht="16.5" customHeight="1">
      <c r="B115" s="125"/>
      <c r="C115" s="126" t="s">
        <v>243</v>
      </c>
      <c r="D115" s="126" t="s">
        <v>156</v>
      </c>
      <c r="E115" s="127" t="s">
        <v>1677</v>
      </c>
      <c r="F115" s="128" t="s">
        <v>469</v>
      </c>
      <c r="G115" s="129" t="s">
        <v>159</v>
      </c>
      <c r="H115" s="130">
        <v>1</v>
      </c>
      <c r="I115" s="131">
        <v>452.11649999999997</v>
      </c>
      <c r="J115" s="132">
        <f t="shared" si="10"/>
        <v>452.12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452.12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452.12</v>
      </c>
      <c r="BL115" s="15" t="s">
        <v>161</v>
      </c>
      <c r="BM115" s="138" t="s">
        <v>1678</v>
      </c>
    </row>
    <row r="116" spans="2:65" s="1" customFormat="1" ht="16.5" customHeight="1">
      <c r="B116" s="125"/>
      <c r="C116" s="126" t="s">
        <v>247</v>
      </c>
      <c r="D116" s="126" t="s">
        <v>156</v>
      </c>
      <c r="E116" s="127" t="s">
        <v>1679</v>
      </c>
      <c r="F116" s="128" t="s">
        <v>472</v>
      </c>
      <c r="G116" s="129" t="s">
        <v>159</v>
      </c>
      <c r="H116" s="130">
        <v>1</v>
      </c>
      <c r="I116" s="131">
        <v>168.34125</v>
      </c>
      <c r="J116" s="132">
        <f t="shared" si="10"/>
        <v>168.34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168.34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168.34</v>
      </c>
      <c r="BL116" s="15" t="s">
        <v>161</v>
      </c>
      <c r="BM116" s="138" t="s">
        <v>1680</v>
      </c>
    </row>
    <row r="117" spans="2:65" s="1" customFormat="1" ht="16.5" customHeight="1">
      <c r="B117" s="125"/>
      <c r="C117" s="126" t="s">
        <v>251</v>
      </c>
      <c r="D117" s="126" t="s">
        <v>156</v>
      </c>
      <c r="E117" s="127" t="s">
        <v>1681</v>
      </c>
      <c r="F117" s="128" t="s">
        <v>1682</v>
      </c>
      <c r="G117" s="129" t="s">
        <v>159</v>
      </c>
      <c r="H117" s="130">
        <v>1</v>
      </c>
      <c r="I117" s="131">
        <v>1401.9459300000001</v>
      </c>
      <c r="J117" s="132">
        <f t="shared" si="10"/>
        <v>1401.95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1401.95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1401.95</v>
      </c>
      <c r="BL117" s="15" t="s">
        <v>161</v>
      </c>
      <c r="BM117" s="138" t="s">
        <v>1683</v>
      </c>
    </row>
    <row r="118" spans="2:65" s="1" customFormat="1" ht="16.5" customHeight="1">
      <c r="B118" s="125"/>
      <c r="C118" s="126" t="s">
        <v>255</v>
      </c>
      <c r="D118" s="126" t="s">
        <v>156</v>
      </c>
      <c r="E118" s="127" t="s">
        <v>1684</v>
      </c>
      <c r="F118" s="128" t="s">
        <v>1387</v>
      </c>
      <c r="G118" s="129" t="s">
        <v>159</v>
      </c>
      <c r="H118" s="130">
        <v>3</v>
      </c>
      <c r="I118" s="131">
        <v>1014.8380109999999</v>
      </c>
      <c r="J118" s="132">
        <f t="shared" si="10"/>
        <v>3044.51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3044.51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3044.51</v>
      </c>
      <c r="BL118" s="15" t="s">
        <v>161</v>
      </c>
      <c r="BM118" s="138" t="s">
        <v>1685</v>
      </c>
    </row>
    <row r="119" spans="2:65" s="1" customFormat="1" ht="16.5" customHeight="1">
      <c r="B119" s="125"/>
      <c r="C119" s="126" t="s">
        <v>259</v>
      </c>
      <c r="D119" s="126" t="s">
        <v>156</v>
      </c>
      <c r="E119" s="127" t="s">
        <v>1686</v>
      </c>
      <c r="F119" s="128" t="s">
        <v>484</v>
      </c>
      <c r="G119" s="129" t="s">
        <v>159</v>
      </c>
      <c r="H119" s="130">
        <v>2</v>
      </c>
      <c r="I119" s="131">
        <v>4961.0647349999999</v>
      </c>
      <c r="J119" s="132">
        <f t="shared" si="10"/>
        <v>9922.1299999999992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9922.1299999999992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9922.1299999999992</v>
      </c>
      <c r="BL119" s="15" t="s">
        <v>161</v>
      </c>
      <c r="BM119" s="138" t="s">
        <v>1687</v>
      </c>
    </row>
    <row r="120" spans="2:65" s="1" customFormat="1" ht="16.5" customHeight="1">
      <c r="B120" s="125"/>
      <c r="C120" s="126" t="s">
        <v>263</v>
      </c>
      <c r="D120" s="126" t="s">
        <v>156</v>
      </c>
      <c r="E120" s="127" t="s">
        <v>1688</v>
      </c>
      <c r="F120" s="128" t="s">
        <v>1392</v>
      </c>
      <c r="G120" s="129" t="s">
        <v>159</v>
      </c>
      <c r="H120" s="130">
        <v>1</v>
      </c>
      <c r="I120" s="131">
        <v>2405.9042865000001</v>
      </c>
      <c r="J120" s="132">
        <f t="shared" si="10"/>
        <v>2405.9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2405.9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2405.9</v>
      </c>
      <c r="BL120" s="15" t="s">
        <v>161</v>
      </c>
      <c r="BM120" s="138" t="s">
        <v>1689</v>
      </c>
    </row>
    <row r="121" spans="2:65" s="1" customFormat="1" ht="16.5" customHeight="1">
      <c r="B121" s="125"/>
      <c r="C121" s="126" t="s">
        <v>267</v>
      </c>
      <c r="D121" s="126" t="s">
        <v>156</v>
      </c>
      <c r="E121" s="127" t="s">
        <v>1690</v>
      </c>
      <c r="F121" s="128" t="s">
        <v>489</v>
      </c>
      <c r="G121" s="129" t="s">
        <v>159</v>
      </c>
      <c r="H121" s="130">
        <v>1</v>
      </c>
      <c r="I121" s="131">
        <v>149.10225</v>
      </c>
      <c r="J121" s="132">
        <f t="shared" si="10"/>
        <v>149.1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149.1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149.1</v>
      </c>
      <c r="BL121" s="15" t="s">
        <v>161</v>
      </c>
      <c r="BM121" s="138" t="s">
        <v>1691</v>
      </c>
    </row>
    <row r="122" spans="2:65" s="1" customFormat="1" ht="16.5" customHeight="1">
      <c r="B122" s="125"/>
      <c r="C122" s="126" t="s">
        <v>271</v>
      </c>
      <c r="D122" s="126" t="s">
        <v>156</v>
      </c>
      <c r="E122" s="127" t="s">
        <v>1692</v>
      </c>
      <c r="F122" s="128" t="s">
        <v>1405</v>
      </c>
      <c r="G122" s="129" t="s">
        <v>159</v>
      </c>
      <c r="H122" s="130">
        <v>3</v>
      </c>
      <c r="I122" s="131">
        <v>520.47266699999989</v>
      </c>
      <c r="J122" s="132">
        <f t="shared" si="10"/>
        <v>1561.42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1561.42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1561.42</v>
      </c>
      <c r="BL122" s="15" t="s">
        <v>161</v>
      </c>
      <c r="BM122" s="138" t="s">
        <v>1693</v>
      </c>
    </row>
    <row r="123" spans="2:65" s="1" customFormat="1" ht="21.75" customHeight="1">
      <c r="B123" s="125"/>
      <c r="C123" s="126" t="s">
        <v>275</v>
      </c>
      <c r="D123" s="126" t="s">
        <v>156</v>
      </c>
      <c r="E123" s="127" t="s">
        <v>1694</v>
      </c>
      <c r="F123" s="128" t="s">
        <v>492</v>
      </c>
      <c r="G123" s="129" t="s">
        <v>159</v>
      </c>
      <c r="H123" s="130">
        <v>1</v>
      </c>
      <c r="I123" s="131">
        <v>1648.7822999999999</v>
      </c>
      <c r="J123" s="132">
        <f t="shared" si="10"/>
        <v>1648.78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1648.78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1648.78</v>
      </c>
      <c r="BL123" s="15" t="s">
        <v>161</v>
      </c>
      <c r="BM123" s="138" t="s">
        <v>1695</v>
      </c>
    </row>
    <row r="124" spans="2:65" s="1" customFormat="1" ht="16.5" customHeight="1">
      <c r="B124" s="125"/>
      <c r="C124" s="126" t="s">
        <v>279</v>
      </c>
      <c r="D124" s="126" t="s">
        <v>156</v>
      </c>
      <c r="E124" s="127" t="s">
        <v>1696</v>
      </c>
      <c r="F124" s="128" t="s">
        <v>495</v>
      </c>
      <c r="G124" s="129" t="s">
        <v>159</v>
      </c>
      <c r="H124" s="130">
        <v>1</v>
      </c>
      <c r="I124" s="131">
        <v>7652.8894200000004</v>
      </c>
      <c r="J124" s="132">
        <f t="shared" si="10"/>
        <v>7652.89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7652.89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7652.89</v>
      </c>
      <c r="BL124" s="15" t="s">
        <v>161</v>
      </c>
      <c r="BM124" s="138" t="s">
        <v>1697</v>
      </c>
    </row>
    <row r="125" spans="2:65" s="1" customFormat="1" ht="16.5" customHeight="1">
      <c r="B125" s="125"/>
      <c r="C125" s="126" t="s">
        <v>283</v>
      </c>
      <c r="D125" s="126" t="s">
        <v>156</v>
      </c>
      <c r="E125" s="127" t="s">
        <v>1698</v>
      </c>
      <c r="F125" s="128" t="s">
        <v>1699</v>
      </c>
      <c r="G125" s="129" t="s">
        <v>159</v>
      </c>
      <c r="H125" s="130">
        <v>3</v>
      </c>
      <c r="I125" s="131">
        <v>178643.73449999999</v>
      </c>
      <c r="J125" s="132">
        <f t="shared" si="10"/>
        <v>535931.19999999995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535931.19999999995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535931.19999999995</v>
      </c>
      <c r="BL125" s="15" t="s">
        <v>161</v>
      </c>
      <c r="BM125" s="138" t="s">
        <v>1700</v>
      </c>
    </row>
    <row r="126" spans="2:65" s="1" customFormat="1" ht="16.5" customHeight="1">
      <c r="B126" s="125"/>
      <c r="C126" s="126" t="s">
        <v>287</v>
      </c>
      <c r="D126" s="126" t="s">
        <v>156</v>
      </c>
      <c r="E126" s="127" t="s">
        <v>1701</v>
      </c>
      <c r="F126" s="128" t="s">
        <v>1702</v>
      </c>
      <c r="G126" s="129" t="s">
        <v>159</v>
      </c>
      <c r="H126" s="130">
        <v>3</v>
      </c>
      <c r="I126" s="131">
        <v>219.53622899999999</v>
      </c>
      <c r="J126" s="132">
        <f t="shared" si="10"/>
        <v>658.61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658.61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658.61</v>
      </c>
      <c r="BL126" s="15" t="s">
        <v>161</v>
      </c>
      <c r="BM126" s="138" t="s">
        <v>1703</v>
      </c>
    </row>
    <row r="127" spans="2:65" s="1" customFormat="1" ht="24.2" customHeight="1">
      <c r="B127" s="125"/>
      <c r="C127" s="126" t="s">
        <v>291</v>
      </c>
      <c r="D127" s="126" t="s">
        <v>156</v>
      </c>
      <c r="E127" s="127" t="s">
        <v>1704</v>
      </c>
      <c r="F127" s="128" t="s">
        <v>1062</v>
      </c>
      <c r="G127" s="129" t="s">
        <v>159</v>
      </c>
      <c r="H127" s="130">
        <v>2</v>
      </c>
      <c r="I127" s="131">
        <v>11392.825966499999</v>
      </c>
      <c r="J127" s="132">
        <f t="shared" si="10"/>
        <v>22785.65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22785.65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22785.65</v>
      </c>
      <c r="BL127" s="15" t="s">
        <v>161</v>
      </c>
      <c r="BM127" s="138" t="s">
        <v>1705</v>
      </c>
    </row>
    <row r="128" spans="2:65" s="1" customFormat="1" ht="24.2" customHeight="1">
      <c r="B128" s="125"/>
      <c r="C128" s="126" t="s">
        <v>295</v>
      </c>
      <c r="D128" s="126" t="s">
        <v>156</v>
      </c>
      <c r="E128" s="127" t="s">
        <v>1706</v>
      </c>
      <c r="F128" s="128" t="s">
        <v>507</v>
      </c>
      <c r="G128" s="129" t="s">
        <v>159</v>
      </c>
      <c r="H128" s="130">
        <v>7</v>
      </c>
      <c r="I128" s="131">
        <v>10783.574934</v>
      </c>
      <c r="J128" s="132">
        <f t="shared" si="10"/>
        <v>75485.02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75485.02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75485.02</v>
      </c>
      <c r="BL128" s="15" t="s">
        <v>161</v>
      </c>
      <c r="BM128" s="138" t="s">
        <v>1707</v>
      </c>
    </row>
    <row r="129" spans="2:65" s="1" customFormat="1" ht="16.5" customHeight="1">
      <c r="B129" s="125"/>
      <c r="C129" s="126" t="s">
        <v>299</v>
      </c>
      <c r="D129" s="126" t="s">
        <v>156</v>
      </c>
      <c r="E129" s="127" t="s">
        <v>1708</v>
      </c>
      <c r="F129" s="128" t="s">
        <v>510</v>
      </c>
      <c r="G129" s="129" t="s">
        <v>159</v>
      </c>
      <c r="H129" s="130">
        <v>9</v>
      </c>
      <c r="I129" s="131">
        <v>4242.5073239999992</v>
      </c>
      <c r="J129" s="132">
        <f t="shared" si="10"/>
        <v>38182.57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38182.57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38182.57</v>
      </c>
      <c r="BL129" s="15" t="s">
        <v>161</v>
      </c>
      <c r="BM129" s="138" t="s">
        <v>1709</v>
      </c>
    </row>
    <row r="130" spans="2:65" s="1" customFormat="1" ht="33" customHeight="1">
      <c r="B130" s="125"/>
      <c r="C130" s="126" t="s">
        <v>305</v>
      </c>
      <c r="D130" s="126" t="s">
        <v>156</v>
      </c>
      <c r="E130" s="127" t="s">
        <v>1710</v>
      </c>
      <c r="F130" s="128" t="s">
        <v>516</v>
      </c>
      <c r="G130" s="129" t="s">
        <v>159</v>
      </c>
      <c r="H130" s="130">
        <v>1</v>
      </c>
      <c r="I130" s="131">
        <v>24152.688697499998</v>
      </c>
      <c r="J130" s="132">
        <f t="shared" si="10"/>
        <v>24152.69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24152.69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24152.69</v>
      </c>
      <c r="BL130" s="15" t="s">
        <v>161</v>
      </c>
      <c r="BM130" s="138" t="s">
        <v>1711</v>
      </c>
    </row>
    <row r="131" spans="2:65" s="1" customFormat="1" ht="24.2" customHeight="1">
      <c r="B131" s="125"/>
      <c r="C131" s="126" t="s">
        <v>308</v>
      </c>
      <c r="D131" s="126" t="s">
        <v>156</v>
      </c>
      <c r="E131" s="127" t="s">
        <v>1712</v>
      </c>
      <c r="F131" s="128" t="s">
        <v>301</v>
      </c>
      <c r="G131" s="129" t="s">
        <v>159</v>
      </c>
      <c r="H131" s="130">
        <v>1</v>
      </c>
      <c r="I131" s="131">
        <v>7964.9459999999999</v>
      </c>
      <c r="J131" s="132">
        <f t="shared" ref="J131:J162" si="20">ROUND(I131*H131,2)</f>
        <v>7964.95</v>
      </c>
      <c r="K131" s="128" t="s">
        <v>3</v>
      </c>
      <c r="L131" s="133"/>
      <c r="M131" s="134" t="s">
        <v>3</v>
      </c>
      <c r="N131" s="135" t="s">
        <v>42</v>
      </c>
      <c r="P131" s="136">
        <f t="shared" ref="P131:P162" si="21">O131*H131</f>
        <v>0</v>
      </c>
      <c r="Q131" s="136">
        <v>0</v>
      </c>
      <c r="R131" s="136">
        <f t="shared" ref="R131:R162" si="22">Q131*H131</f>
        <v>0</v>
      </c>
      <c r="S131" s="136">
        <v>0</v>
      </c>
      <c r="T131" s="137">
        <f t="shared" ref="T131:T162" si="23">S131*H131</f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ref="BE131:BE162" si="24">IF(N131="základní",J131,0)</f>
        <v>7964.95</v>
      </c>
      <c r="BF131" s="139">
        <f t="shared" ref="BF131:BF162" si="25">IF(N131="snížená",J131,0)</f>
        <v>0</v>
      </c>
      <c r="BG131" s="139">
        <f t="shared" ref="BG131:BG162" si="26">IF(N131="zákl. přenesená",J131,0)</f>
        <v>0</v>
      </c>
      <c r="BH131" s="139">
        <f t="shared" ref="BH131:BH162" si="27">IF(N131="sníž. přenesená",J131,0)</f>
        <v>0</v>
      </c>
      <c r="BI131" s="139">
        <f t="shared" ref="BI131:BI162" si="28">IF(N131="nulová",J131,0)</f>
        <v>0</v>
      </c>
      <c r="BJ131" s="15" t="s">
        <v>79</v>
      </c>
      <c r="BK131" s="139">
        <f t="shared" ref="BK131:BK162" si="29">ROUND(I131*H131,2)</f>
        <v>7964.95</v>
      </c>
      <c r="BL131" s="15" t="s">
        <v>161</v>
      </c>
      <c r="BM131" s="138" t="s">
        <v>1713</v>
      </c>
    </row>
    <row r="132" spans="2:65" s="1" customFormat="1" ht="16.5" customHeight="1">
      <c r="B132" s="125"/>
      <c r="C132" s="126" t="s">
        <v>311</v>
      </c>
      <c r="D132" s="126" t="s">
        <v>156</v>
      </c>
      <c r="E132" s="127" t="s">
        <v>1714</v>
      </c>
      <c r="F132" s="128" t="s">
        <v>523</v>
      </c>
      <c r="G132" s="129" t="s">
        <v>159</v>
      </c>
      <c r="H132" s="130">
        <v>1</v>
      </c>
      <c r="I132" s="131">
        <v>1880.131275</v>
      </c>
      <c r="J132" s="132">
        <f t="shared" si="20"/>
        <v>1880.13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24"/>
        <v>1880.13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5" t="s">
        <v>79</v>
      </c>
      <c r="BK132" s="139">
        <f t="shared" si="29"/>
        <v>1880.13</v>
      </c>
      <c r="BL132" s="15" t="s">
        <v>161</v>
      </c>
      <c r="BM132" s="138" t="s">
        <v>1715</v>
      </c>
    </row>
    <row r="133" spans="2:65" s="1" customFormat="1" ht="37.9" customHeight="1">
      <c r="B133" s="125"/>
      <c r="C133" s="126" t="s">
        <v>314</v>
      </c>
      <c r="D133" s="126" t="s">
        <v>156</v>
      </c>
      <c r="E133" s="127" t="s">
        <v>1716</v>
      </c>
      <c r="F133" s="128" t="s">
        <v>526</v>
      </c>
      <c r="G133" s="129" t="s">
        <v>159</v>
      </c>
      <c r="H133" s="130">
        <v>1</v>
      </c>
      <c r="I133" s="131">
        <v>466.54575</v>
      </c>
      <c r="J133" s="132">
        <f t="shared" si="20"/>
        <v>466.55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21"/>
        <v>0</v>
      </c>
      <c r="Q133" s="136">
        <v>0</v>
      </c>
      <c r="R133" s="136">
        <f t="shared" si="22"/>
        <v>0</v>
      </c>
      <c r="S133" s="136">
        <v>0</v>
      </c>
      <c r="T133" s="137">
        <f t="shared" si="2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24"/>
        <v>466.55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5" t="s">
        <v>79</v>
      </c>
      <c r="BK133" s="139">
        <f t="shared" si="29"/>
        <v>466.55</v>
      </c>
      <c r="BL133" s="15" t="s">
        <v>161</v>
      </c>
      <c r="BM133" s="138" t="s">
        <v>1717</v>
      </c>
    </row>
    <row r="134" spans="2:65" s="1" customFormat="1" ht="16.5" customHeight="1">
      <c r="B134" s="125"/>
      <c r="C134" s="126" t="s">
        <v>317</v>
      </c>
      <c r="D134" s="126" t="s">
        <v>156</v>
      </c>
      <c r="E134" s="127" t="s">
        <v>1718</v>
      </c>
      <c r="F134" s="128" t="s">
        <v>529</v>
      </c>
      <c r="G134" s="129" t="s">
        <v>159</v>
      </c>
      <c r="H134" s="130">
        <v>1</v>
      </c>
      <c r="I134" s="131">
        <v>4004.2611674999994</v>
      </c>
      <c r="J134" s="132">
        <f t="shared" si="20"/>
        <v>4004.26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24"/>
        <v>4004.26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5" t="s">
        <v>79</v>
      </c>
      <c r="BK134" s="139">
        <f t="shared" si="29"/>
        <v>4004.26</v>
      </c>
      <c r="BL134" s="15" t="s">
        <v>161</v>
      </c>
      <c r="BM134" s="138" t="s">
        <v>1719</v>
      </c>
    </row>
    <row r="135" spans="2:65" s="1" customFormat="1" ht="16.5" customHeight="1">
      <c r="B135" s="125"/>
      <c r="C135" s="126" t="s">
        <v>320</v>
      </c>
      <c r="D135" s="126" t="s">
        <v>156</v>
      </c>
      <c r="E135" s="127" t="s">
        <v>1720</v>
      </c>
      <c r="F135" s="128" t="s">
        <v>532</v>
      </c>
      <c r="G135" s="129" t="s">
        <v>159</v>
      </c>
      <c r="H135" s="130">
        <v>1</v>
      </c>
      <c r="I135" s="131">
        <v>572.36024999999995</v>
      </c>
      <c r="J135" s="132">
        <f t="shared" si="20"/>
        <v>572.36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21"/>
        <v>0</v>
      </c>
      <c r="Q135" s="136">
        <v>0</v>
      </c>
      <c r="R135" s="136">
        <f t="shared" si="22"/>
        <v>0</v>
      </c>
      <c r="S135" s="136">
        <v>0</v>
      </c>
      <c r="T135" s="137">
        <f t="shared" si="2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24"/>
        <v>572.36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5" t="s">
        <v>79</v>
      </c>
      <c r="BK135" s="139">
        <f t="shared" si="29"/>
        <v>572.36</v>
      </c>
      <c r="BL135" s="15" t="s">
        <v>161</v>
      </c>
      <c r="BM135" s="138" t="s">
        <v>1721</v>
      </c>
    </row>
    <row r="136" spans="2:65" s="1" customFormat="1" ht="16.5" customHeight="1">
      <c r="B136" s="125"/>
      <c r="C136" s="126" t="s">
        <v>326</v>
      </c>
      <c r="D136" s="126" t="s">
        <v>156</v>
      </c>
      <c r="E136" s="127" t="s">
        <v>1722</v>
      </c>
      <c r="F136" s="128" t="s">
        <v>535</v>
      </c>
      <c r="G136" s="129" t="s">
        <v>159</v>
      </c>
      <c r="H136" s="130">
        <v>1</v>
      </c>
      <c r="I136" s="131">
        <v>562.74074999999993</v>
      </c>
      <c r="J136" s="132">
        <f t="shared" si="20"/>
        <v>562.74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562.74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562.74</v>
      </c>
      <c r="BL136" s="15" t="s">
        <v>161</v>
      </c>
      <c r="BM136" s="138" t="s">
        <v>1723</v>
      </c>
    </row>
    <row r="137" spans="2:65" s="1" customFormat="1" ht="16.5" customHeight="1">
      <c r="B137" s="125"/>
      <c r="C137" s="126" t="s">
        <v>323</v>
      </c>
      <c r="D137" s="126" t="s">
        <v>156</v>
      </c>
      <c r="E137" s="127" t="s">
        <v>1724</v>
      </c>
      <c r="F137" s="128" t="s">
        <v>538</v>
      </c>
      <c r="G137" s="129" t="s">
        <v>159</v>
      </c>
      <c r="H137" s="130">
        <v>1</v>
      </c>
      <c r="I137" s="131">
        <v>1611.6029325</v>
      </c>
      <c r="J137" s="132">
        <f t="shared" si="20"/>
        <v>1611.6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21"/>
        <v>0</v>
      </c>
      <c r="Q137" s="136">
        <v>0</v>
      </c>
      <c r="R137" s="136">
        <f t="shared" si="22"/>
        <v>0</v>
      </c>
      <c r="S137" s="136">
        <v>0</v>
      </c>
      <c r="T137" s="137">
        <f t="shared" si="2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24"/>
        <v>1611.6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5" t="s">
        <v>79</v>
      </c>
      <c r="BK137" s="139">
        <f t="shared" si="29"/>
        <v>1611.6</v>
      </c>
      <c r="BL137" s="15" t="s">
        <v>161</v>
      </c>
      <c r="BM137" s="138" t="s">
        <v>1725</v>
      </c>
    </row>
    <row r="138" spans="2:65" s="1" customFormat="1" ht="16.5" customHeight="1">
      <c r="B138" s="125"/>
      <c r="C138" s="126" t="s">
        <v>334</v>
      </c>
      <c r="D138" s="126" t="s">
        <v>156</v>
      </c>
      <c r="E138" s="127" t="s">
        <v>1726</v>
      </c>
      <c r="F138" s="128" t="s">
        <v>478</v>
      </c>
      <c r="G138" s="129" t="s">
        <v>159</v>
      </c>
      <c r="H138" s="130">
        <v>3</v>
      </c>
      <c r="I138" s="131">
        <v>467.026725</v>
      </c>
      <c r="J138" s="132">
        <f t="shared" si="20"/>
        <v>1401.08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1401.08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1401.08</v>
      </c>
      <c r="BL138" s="15" t="s">
        <v>161</v>
      </c>
      <c r="BM138" s="138" t="s">
        <v>1727</v>
      </c>
    </row>
    <row r="139" spans="2:65" s="1" customFormat="1" ht="16.5" customHeight="1">
      <c r="B139" s="125"/>
      <c r="C139" s="126" t="s">
        <v>338</v>
      </c>
      <c r="D139" s="126" t="s">
        <v>156</v>
      </c>
      <c r="E139" s="127" t="s">
        <v>1728</v>
      </c>
      <c r="F139" s="128" t="s">
        <v>544</v>
      </c>
      <c r="G139" s="129" t="s">
        <v>159</v>
      </c>
      <c r="H139" s="130">
        <v>3</v>
      </c>
      <c r="I139" s="131">
        <v>1683.4124999999999</v>
      </c>
      <c r="J139" s="132">
        <f t="shared" si="20"/>
        <v>5050.24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5050.24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5050.24</v>
      </c>
      <c r="BL139" s="15" t="s">
        <v>161</v>
      </c>
      <c r="BM139" s="138" t="s">
        <v>582</v>
      </c>
    </row>
    <row r="140" spans="2:65" s="1" customFormat="1" ht="16.5" customHeight="1">
      <c r="B140" s="125"/>
      <c r="C140" s="126" t="s">
        <v>343</v>
      </c>
      <c r="D140" s="126" t="s">
        <v>156</v>
      </c>
      <c r="E140" s="127" t="s">
        <v>1729</v>
      </c>
      <c r="F140" s="128" t="s">
        <v>547</v>
      </c>
      <c r="G140" s="129" t="s">
        <v>159</v>
      </c>
      <c r="H140" s="130">
        <v>3</v>
      </c>
      <c r="I140" s="131">
        <v>1950.8345999999999</v>
      </c>
      <c r="J140" s="132">
        <f t="shared" si="20"/>
        <v>5852.5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5852.5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5852.5</v>
      </c>
      <c r="BL140" s="15" t="s">
        <v>161</v>
      </c>
      <c r="BM140" s="138" t="s">
        <v>585</v>
      </c>
    </row>
    <row r="141" spans="2:65" s="1" customFormat="1" ht="16.5" customHeight="1">
      <c r="B141" s="125"/>
      <c r="C141" s="126" t="s">
        <v>349</v>
      </c>
      <c r="D141" s="126" t="s">
        <v>156</v>
      </c>
      <c r="E141" s="127" t="s">
        <v>1730</v>
      </c>
      <c r="F141" s="128" t="s">
        <v>550</v>
      </c>
      <c r="G141" s="129" t="s">
        <v>159</v>
      </c>
      <c r="H141" s="130">
        <v>1</v>
      </c>
      <c r="I141" s="131">
        <v>1795.1526120000001</v>
      </c>
      <c r="J141" s="132">
        <f t="shared" si="20"/>
        <v>1795.15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1795.15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1795.15</v>
      </c>
      <c r="BL141" s="15" t="s">
        <v>161</v>
      </c>
      <c r="BM141" s="138" t="s">
        <v>589</v>
      </c>
    </row>
    <row r="142" spans="2:65" s="1" customFormat="1" ht="16.5" customHeight="1">
      <c r="B142" s="125"/>
      <c r="C142" s="126" t="s">
        <v>353</v>
      </c>
      <c r="D142" s="126" t="s">
        <v>156</v>
      </c>
      <c r="E142" s="127" t="s">
        <v>1731</v>
      </c>
      <c r="F142" s="128" t="s">
        <v>553</v>
      </c>
      <c r="G142" s="129" t="s">
        <v>159</v>
      </c>
      <c r="H142" s="130">
        <v>2</v>
      </c>
      <c r="I142" s="131">
        <v>575.24609999999996</v>
      </c>
      <c r="J142" s="132">
        <f t="shared" si="20"/>
        <v>1150.49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1150.49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1150.49</v>
      </c>
      <c r="BL142" s="15" t="s">
        <v>161</v>
      </c>
      <c r="BM142" s="138" t="s">
        <v>592</v>
      </c>
    </row>
    <row r="143" spans="2:65" s="1" customFormat="1" ht="16.5" customHeight="1">
      <c r="B143" s="125"/>
      <c r="C143" s="126" t="s">
        <v>357</v>
      </c>
      <c r="D143" s="126" t="s">
        <v>156</v>
      </c>
      <c r="E143" s="127" t="s">
        <v>1732</v>
      </c>
      <c r="F143" s="128" t="s">
        <v>556</v>
      </c>
      <c r="G143" s="129" t="s">
        <v>159</v>
      </c>
      <c r="H143" s="130">
        <v>1</v>
      </c>
      <c r="I143" s="131">
        <v>2873.8641029999999</v>
      </c>
      <c r="J143" s="132">
        <f t="shared" si="20"/>
        <v>2873.86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2873.86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2873.86</v>
      </c>
      <c r="BL143" s="15" t="s">
        <v>161</v>
      </c>
      <c r="BM143" s="138" t="s">
        <v>377</v>
      </c>
    </row>
    <row r="144" spans="2:65" s="1" customFormat="1" ht="16.5" customHeight="1">
      <c r="B144" s="125"/>
      <c r="C144" s="126" t="s">
        <v>362</v>
      </c>
      <c r="D144" s="126" t="s">
        <v>156</v>
      </c>
      <c r="E144" s="127" t="s">
        <v>1733</v>
      </c>
      <c r="F144" s="128" t="s">
        <v>562</v>
      </c>
      <c r="G144" s="129" t="s">
        <v>159</v>
      </c>
      <c r="H144" s="130">
        <v>1</v>
      </c>
      <c r="I144" s="131">
        <v>961.94999999999993</v>
      </c>
      <c r="J144" s="132">
        <f t="shared" si="20"/>
        <v>961.95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961.95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961.95</v>
      </c>
      <c r="BL144" s="15" t="s">
        <v>161</v>
      </c>
      <c r="BM144" s="138" t="s">
        <v>385</v>
      </c>
    </row>
    <row r="145" spans="2:65" s="1" customFormat="1" ht="16.5" customHeight="1">
      <c r="B145" s="125"/>
      <c r="C145" s="126" t="s">
        <v>366</v>
      </c>
      <c r="D145" s="126" t="s">
        <v>156</v>
      </c>
      <c r="E145" s="127" t="s">
        <v>1734</v>
      </c>
      <c r="F145" s="128" t="s">
        <v>564</v>
      </c>
      <c r="G145" s="129" t="s">
        <v>159</v>
      </c>
      <c r="H145" s="130">
        <v>1</v>
      </c>
      <c r="I145" s="131">
        <v>240.48749999999998</v>
      </c>
      <c r="J145" s="132">
        <f t="shared" si="20"/>
        <v>240.49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240.49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240.49</v>
      </c>
      <c r="BL145" s="15" t="s">
        <v>161</v>
      </c>
      <c r="BM145" s="138" t="s">
        <v>389</v>
      </c>
    </row>
    <row r="146" spans="2:65" s="1" customFormat="1" ht="16.5" customHeight="1">
      <c r="B146" s="125"/>
      <c r="C146" s="126" t="s">
        <v>370</v>
      </c>
      <c r="D146" s="126" t="s">
        <v>156</v>
      </c>
      <c r="E146" s="127" t="s">
        <v>1735</v>
      </c>
      <c r="F146" s="128" t="s">
        <v>566</v>
      </c>
      <c r="G146" s="129" t="s">
        <v>159</v>
      </c>
      <c r="H146" s="130">
        <v>24</v>
      </c>
      <c r="I146" s="131">
        <v>115.222371</v>
      </c>
      <c r="J146" s="132">
        <f t="shared" si="20"/>
        <v>2765.34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2765.34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2765.34</v>
      </c>
      <c r="BL146" s="15" t="s">
        <v>161</v>
      </c>
      <c r="BM146" s="138" t="s">
        <v>605</v>
      </c>
    </row>
    <row r="147" spans="2:65" s="1" customFormat="1" ht="16.5" customHeight="1">
      <c r="B147" s="125"/>
      <c r="C147" s="126" t="s">
        <v>374</v>
      </c>
      <c r="D147" s="126" t="s">
        <v>156</v>
      </c>
      <c r="E147" s="127" t="s">
        <v>1736</v>
      </c>
      <c r="F147" s="128" t="s">
        <v>568</v>
      </c>
      <c r="G147" s="129" t="s">
        <v>159</v>
      </c>
      <c r="H147" s="130">
        <v>24</v>
      </c>
      <c r="I147" s="131">
        <v>2.4914504999999996</v>
      </c>
      <c r="J147" s="132">
        <f t="shared" si="20"/>
        <v>59.79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59.79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59.79</v>
      </c>
      <c r="BL147" s="15" t="s">
        <v>161</v>
      </c>
      <c r="BM147" s="138" t="s">
        <v>392</v>
      </c>
    </row>
    <row r="148" spans="2:65" s="1" customFormat="1" ht="16.5" customHeight="1">
      <c r="B148" s="125"/>
      <c r="C148" s="126" t="s">
        <v>378</v>
      </c>
      <c r="D148" s="126" t="s">
        <v>156</v>
      </c>
      <c r="E148" s="127" t="s">
        <v>1737</v>
      </c>
      <c r="F148" s="128" t="s">
        <v>570</v>
      </c>
      <c r="G148" s="129" t="s">
        <v>159</v>
      </c>
      <c r="H148" s="130">
        <v>1</v>
      </c>
      <c r="I148" s="131">
        <v>600.88206749999995</v>
      </c>
      <c r="J148" s="132">
        <f t="shared" si="20"/>
        <v>600.88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600.88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600.88</v>
      </c>
      <c r="BL148" s="15" t="s">
        <v>161</v>
      </c>
      <c r="BM148" s="138" t="s">
        <v>396</v>
      </c>
    </row>
    <row r="149" spans="2:65" s="1" customFormat="1" ht="16.5" customHeight="1">
      <c r="B149" s="125"/>
      <c r="C149" s="126" t="s">
        <v>382</v>
      </c>
      <c r="D149" s="126" t="s">
        <v>156</v>
      </c>
      <c r="E149" s="127" t="s">
        <v>1738</v>
      </c>
      <c r="F149" s="128" t="s">
        <v>572</v>
      </c>
      <c r="G149" s="129" t="s">
        <v>159</v>
      </c>
      <c r="H149" s="130">
        <v>2</v>
      </c>
      <c r="I149" s="131">
        <v>3843.8079074999996</v>
      </c>
      <c r="J149" s="132">
        <f t="shared" si="20"/>
        <v>7687.62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7687.62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7687.62</v>
      </c>
      <c r="BL149" s="15" t="s">
        <v>161</v>
      </c>
      <c r="BM149" s="138" t="s">
        <v>615</v>
      </c>
    </row>
    <row r="150" spans="2:65" s="1" customFormat="1" ht="16.5" customHeight="1">
      <c r="B150" s="125"/>
      <c r="C150" s="126" t="s">
        <v>386</v>
      </c>
      <c r="D150" s="126" t="s">
        <v>156</v>
      </c>
      <c r="E150" s="127" t="s">
        <v>1739</v>
      </c>
      <c r="F150" s="128" t="s">
        <v>574</v>
      </c>
      <c r="G150" s="129" t="s">
        <v>159</v>
      </c>
      <c r="H150" s="130">
        <v>2</v>
      </c>
      <c r="I150" s="131">
        <v>907.11884999999995</v>
      </c>
      <c r="J150" s="132">
        <f t="shared" si="20"/>
        <v>1814.24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1814.24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1814.24</v>
      </c>
      <c r="BL150" s="15" t="s">
        <v>161</v>
      </c>
      <c r="BM150" s="138" t="s">
        <v>619</v>
      </c>
    </row>
    <row r="151" spans="2:65" s="1" customFormat="1" ht="24.2" customHeight="1">
      <c r="B151" s="125"/>
      <c r="C151" s="126" t="s">
        <v>328</v>
      </c>
      <c r="D151" s="126" t="s">
        <v>156</v>
      </c>
      <c r="E151" s="127" t="s">
        <v>1740</v>
      </c>
      <c r="F151" s="128" t="s">
        <v>577</v>
      </c>
      <c r="G151" s="129" t="s">
        <v>159</v>
      </c>
      <c r="H151" s="130">
        <v>1</v>
      </c>
      <c r="I151" s="131">
        <v>5577.3860999999997</v>
      </c>
      <c r="J151" s="132">
        <f t="shared" si="20"/>
        <v>5577.39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5577.39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5577.39</v>
      </c>
      <c r="BL151" s="15" t="s">
        <v>161</v>
      </c>
      <c r="BM151" s="138" t="s">
        <v>623</v>
      </c>
    </row>
    <row r="152" spans="2:65" s="1" customFormat="1" ht="16.5" customHeight="1">
      <c r="B152" s="125"/>
      <c r="C152" s="126" t="s">
        <v>393</v>
      </c>
      <c r="D152" s="126" t="s">
        <v>156</v>
      </c>
      <c r="E152" s="127" t="s">
        <v>1741</v>
      </c>
      <c r="F152" s="128" t="s">
        <v>581</v>
      </c>
      <c r="G152" s="129" t="s">
        <v>159</v>
      </c>
      <c r="H152" s="130">
        <v>1</v>
      </c>
      <c r="I152" s="131">
        <v>1522.76685</v>
      </c>
      <c r="J152" s="132">
        <f t="shared" si="20"/>
        <v>1522.77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1522.77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1522.77</v>
      </c>
      <c r="BL152" s="15" t="s">
        <v>161</v>
      </c>
      <c r="BM152" s="138" t="s">
        <v>627</v>
      </c>
    </row>
    <row r="153" spans="2:65" s="1" customFormat="1" ht="16.5" customHeight="1">
      <c r="B153" s="125"/>
      <c r="C153" s="126" t="s">
        <v>333</v>
      </c>
      <c r="D153" s="126" t="s">
        <v>156</v>
      </c>
      <c r="E153" s="127" t="s">
        <v>1742</v>
      </c>
      <c r="F153" s="128" t="s">
        <v>584</v>
      </c>
      <c r="G153" s="129" t="s">
        <v>159</v>
      </c>
      <c r="H153" s="130">
        <v>1</v>
      </c>
      <c r="I153" s="131">
        <v>1137.98685</v>
      </c>
      <c r="J153" s="132">
        <f t="shared" si="20"/>
        <v>1137.99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1137.99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1137.99</v>
      </c>
      <c r="BL153" s="15" t="s">
        <v>161</v>
      </c>
      <c r="BM153" s="138" t="s">
        <v>631</v>
      </c>
    </row>
    <row r="154" spans="2:65" s="1" customFormat="1" ht="16.5" customHeight="1">
      <c r="B154" s="125"/>
      <c r="C154" s="126" t="s">
        <v>579</v>
      </c>
      <c r="D154" s="126" t="s">
        <v>156</v>
      </c>
      <c r="E154" s="127" t="s">
        <v>1743</v>
      </c>
      <c r="F154" s="128" t="s">
        <v>588</v>
      </c>
      <c r="G154" s="129" t="s">
        <v>159</v>
      </c>
      <c r="H154" s="130">
        <v>88</v>
      </c>
      <c r="I154" s="131">
        <v>237.92871299999999</v>
      </c>
      <c r="J154" s="132">
        <f t="shared" si="20"/>
        <v>20937.73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20937.73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20937.73</v>
      </c>
      <c r="BL154" s="15" t="s">
        <v>161</v>
      </c>
      <c r="BM154" s="138" t="s">
        <v>638</v>
      </c>
    </row>
    <row r="155" spans="2:65" s="1" customFormat="1" ht="16.5" customHeight="1">
      <c r="B155" s="125"/>
      <c r="C155" s="126" t="s">
        <v>337</v>
      </c>
      <c r="D155" s="126" t="s">
        <v>156</v>
      </c>
      <c r="E155" s="127" t="s">
        <v>1744</v>
      </c>
      <c r="F155" s="128" t="s">
        <v>1745</v>
      </c>
      <c r="G155" s="129" t="s">
        <v>159</v>
      </c>
      <c r="H155" s="130">
        <v>3</v>
      </c>
      <c r="I155" s="131">
        <v>385.77080849999999</v>
      </c>
      <c r="J155" s="132">
        <f t="shared" si="20"/>
        <v>1157.31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1157.31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1157.31</v>
      </c>
      <c r="BL155" s="15" t="s">
        <v>161</v>
      </c>
      <c r="BM155" s="138" t="s">
        <v>642</v>
      </c>
    </row>
    <row r="156" spans="2:65" s="1" customFormat="1" ht="16.5" customHeight="1">
      <c r="B156" s="125"/>
      <c r="C156" s="126" t="s">
        <v>586</v>
      </c>
      <c r="D156" s="126" t="s">
        <v>156</v>
      </c>
      <c r="E156" s="127" t="s">
        <v>1746</v>
      </c>
      <c r="F156" s="128" t="s">
        <v>591</v>
      </c>
      <c r="G156" s="129" t="s">
        <v>159</v>
      </c>
      <c r="H156" s="130">
        <v>13</v>
      </c>
      <c r="I156" s="131">
        <v>335.72055</v>
      </c>
      <c r="J156" s="132">
        <f t="shared" si="20"/>
        <v>4364.37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4364.37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4364.37</v>
      </c>
      <c r="BL156" s="15" t="s">
        <v>161</v>
      </c>
      <c r="BM156" s="138" t="s">
        <v>873</v>
      </c>
    </row>
    <row r="157" spans="2:65" s="1" customFormat="1" ht="16.5" customHeight="1">
      <c r="B157" s="125"/>
      <c r="C157" s="126" t="s">
        <v>340</v>
      </c>
      <c r="D157" s="126" t="s">
        <v>156</v>
      </c>
      <c r="E157" s="127" t="s">
        <v>1747</v>
      </c>
      <c r="F157" s="128" t="s">
        <v>595</v>
      </c>
      <c r="G157" s="129" t="s">
        <v>159</v>
      </c>
      <c r="H157" s="130">
        <v>4</v>
      </c>
      <c r="I157" s="131">
        <v>823.57349249999993</v>
      </c>
      <c r="J157" s="132">
        <f t="shared" si="20"/>
        <v>3294.29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3294.29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3294.29</v>
      </c>
      <c r="BL157" s="15" t="s">
        <v>161</v>
      </c>
      <c r="BM157" s="138" t="s">
        <v>881</v>
      </c>
    </row>
    <row r="158" spans="2:65" s="1" customFormat="1" ht="16.5" customHeight="1">
      <c r="B158" s="125"/>
      <c r="C158" s="126" t="s">
        <v>593</v>
      </c>
      <c r="D158" s="126" t="s">
        <v>156</v>
      </c>
      <c r="E158" s="127" t="s">
        <v>1748</v>
      </c>
      <c r="F158" s="128" t="s">
        <v>598</v>
      </c>
      <c r="G158" s="129" t="s">
        <v>159</v>
      </c>
      <c r="H158" s="130">
        <v>4</v>
      </c>
      <c r="I158" s="131">
        <v>226.44302999999999</v>
      </c>
      <c r="J158" s="132">
        <f t="shared" si="20"/>
        <v>905.77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905.77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905.77</v>
      </c>
      <c r="BL158" s="15" t="s">
        <v>161</v>
      </c>
      <c r="BM158" s="138" t="s">
        <v>889</v>
      </c>
    </row>
    <row r="159" spans="2:65" s="1" customFormat="1" ht="16.5" customHeight="1">
      <c r="B159" s="125"/>
      <c r="C159" s="126" t="s">
        <v>596</v>
      </c>
      <c r="D159" s="126" t="s">
        <v>156</v>
      </c>
      <c r="E159" s="127" t="s">
        <v>1749</v>
      </c>
      <c r="F159" s="128" t="s">
        <v>601</v>
      </c>
      <c r="G159" s="129" t="s">
        <v>159</v>
      </c>
      <c r="H159" s="130">
        <v>4</v>
      </c>
      <c r="I159" s="131">
        <v>212.59094999999999</v>
      </c>
      <c r="J159" s="132">
        <f t="shared" si="20"/>
        <v>850.36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850.36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850.36</v>
      </c>
      <c r="BL159" s="15" t="s">
        <v>161</v>
      </c>
      <c r="BM159" s="138" t="s">
        <v>646</v>
      </c>
    </row>
    <row r="160" spans="2:65" s="1" customFormat="1" ht="16.5" customHeight="1">
      <c r="B160" s="125"/>
      <c r="C160" s="126" t="s">
        <v>599</v>
      </c>
      <c r="D160" s="126" t="s">
        <v>156</v>
      </c>
      <c r="E160" s="127" t="s">
        <v>1750</v>
      </c>
      <c r="F160" s="128" t="s">
        <v>604</v>
      </c>
      <c r="G160" s="129" t="s">
        <v>159</v>
      </c>
      <c r="H160" s="130">
        <v>16</v>
      </c>
      <c r="I160" s="131">
        <v>82.400636999999989</v>
      </c>
      <c r="J160" s="132">
        <f t="shared" si="20"/>
        <v>1318.41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1318.41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1318.41</v>
      </c>
      <c r="BL160" s="15" t="s">
        <v>161</v>
      </c>
      <c r="BM160" s="138" t="s">
        <v>649</v>
      </c>
    </row>
    <row r="161" spans="2:65" s="1" customFormat="1" ht="16.5" customHeight="1">
      <c r="B161" s="125"/>
      <c r="C161" s="126" t="s">
        <v>602</v>
      </c>
      <c r="D161" s="126" t="s">
        <v>156</v>
      </c>
      <c r="E161" s="127" t="s">
        <v>1751</v>
      </c>
      <c r="F161" s="128" t="s">
        <v>608</v>
      </c>
      <c r="G161" s="129" t="s">
        <v>159</v>
      </c>
      <c r="H161" s="130">
        <v>1</v>
      </c>
      <c r="I161" s="131">
        <v>82.400636999999989</v>
      </c>
      <c r="J161" s="132">
        <f t="shared" si="20"/>
        <v>82.4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82.4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82.4</v>
      </c>
      <c r="BL161" s="15" t="s">
        <v>161</v>
      </c>
      <c r="BM161" s="138" t="s">
        <v>653</v>
      </c>
    </row>
    <row r="162" spans="2:65" s="1" customFormat="1" ht="16.5" customHeight="1">
      <c r="B162" s="125"/>
      <c r="C162" s="126" t="s">
        <v>606</v>
      </c>
      <c r="D162" s="126" t="s">
        <v>156</v>
      </c>
      <c r="E162" s="127" t="s">
        <v>1752</v>
      </c>
      <c r="F162" s="128" t="s">
        <v>611</v>
      </c>
      <c r="G162" s="129" t="s">
        <v>159</v>
      </c>
      <c r="H162" s="130">
        <v>13</v>
      </c>
      <c r="I162" s="131">
        <v>82.400636999999989</v>
      </c>
      <c r="J162" s="132">
        <f t="shared" si="20"/>
        <v>1071.21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1071.21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1071.21</v>
      </c>
      <c r="BL162" s="15" t="s">
        <v>161</v>
      </c>
      <c r="BM162" s="138" t="s">
        <v>656</v>
      </c>
    </row>
    <row r="163" spans="2:65" s="1" customFormat="1" ht="16.5" customHeight="1">
      <c r="B163" s="125"/>
      <c r="C163" s="126" t="s">
        <v>609</v>
      </c>
      <c r="D163" s="126" t="s">
        <v>156</v>
      </c>
      <c r="E163" s="127" t="s">
        <v>1753</v>
      </c>
      <c r="F163" s="128" t="s">
        <v>614</v>
      </c>
      <c r="G163" s="129" t="s">
        <v>159</v>
      </c>
      <c r="H163" s="130">
        <v>19</v>
      </c>
      <c r="I163" s="131">
        <v>284.35242</v>
      </c>
      <c r="J163" s="132">
        <f t="shared" ref="J163:J185" si="30">ROUND(I163*H163,2)</f>
        <v>5402.7</v>
      </c>
      <c r="K163" s="128" t="s">
        <v>3</v>
      </c>
      <c r="L163" s="133"/>
      <c r="M163" s="134" t="s">
        <v>3</v>
      </c>
      <c r="N163" s="135" t="s">
        <v>42</v>
      </c>
      <c r="P163" s="136">
        <f t="shared" ref="P163:P185" si="31">O163*H163</f>
        <v>0</v>
      </c>
      <c r="Q163" s="136">
        <v>0</v>
      </c>
      <c r="R163" s="136">
        <f t="shared" ref="R163:R185" si="32">Q163*H163</f>
        <v>0</v>
      </c>
      <c r="S163" s="136">
        <v>0</v>
      </c>
      <c r="T163" s="137">
        <f t="shared" ref="T163:T185" si="33">S163*H163</f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ref="BE163:BE185" si="34">IF(N163="základní",J163,0)</f>
        <v>5402.7</v>
      </c>
      <c r="BF163" s="139">
        <f t="shared" ref="BF163:BF185" si="35">IF(N163="snížená",J163,0)</f>
        <v>0</v>
      </c>
      <c r="BG163" s="139">
        <f t="shared" ref="BG163:BG185" si="36">IF(N163="zákl. přenesená",J163,0)</f>
        <v>0</v>
      </c>
      <c r="BH163" s="139">
        <f t="shared" ref="BH163:BH185" si="37">IF(N163="sníž. přenesená",J163,0)</f>
        <v>0</v>
      </c>
      <c r="BI163" s="139">
        <f t="shared" ref="BI163:BI185" si="38">IF(N163="nulová",J163,0)</f>
        <v>0</v>
      </c>
      <c r="BJ163" s="15" t="s">
        <v>79</v>
      </c>
      <c r="BK163" s="139">
        <f t="shared" ref="BK163:BK185" si="39">ROUND(I163*H163,2)</f>
        <v>5402.7</v>
      </c>
      <c r="BL163" s="15" t="s">
        <v>161</v>
      </c>
      <c r="BM163" s="138" t="s">
        <v>660</v>
      </c>
    </row>
    <row r="164" spans="2:65" s="1" customFormat="1" ht="16.5" customHeight="1">
      <c r="B164" s="125"/>
      <c r="C164" s="126" t="s">
        <v>612</v>
      </c>
      <c r="D164" s="126" t="s">
        <v>156</v>
      </c>
      <c r="E164" s="127" t="s">
        <v>1754</v>
      </c>
      <c r="F164" s="128" t="s">
        <v>618</v>
      </c>
      <c r="G164" s="129" t="s">
        <v>159</v>
      </c>
      <c r="H164" s="130">
        <v>49</v>
      </c>
      <c r="I164" s="131">
        <v>34.245420000000003</v>
      </c>
      <c r="J164" s="132">
        <f t="shared" si="30"/>
        <v>1678.03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31"/>
        <v>0</v>
      </c>
      <c r="Q164" s="136">
        <v>0</v>
      </c>
      <c r="R164" s="136">
        <f t="shared" si="32"/>
        <v>0</v>
      </c>
      <c r="S164" s="136">
        <v>0</v>
      </c>
      <c r="T164" s="137">
        <f t="shared" si="3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34"/>
        <v>1678.03</v>
      </c>
      <c r="BF164" s="139">
        <f t="shared" si="35"/>
        <v>0</v>
      </c>
      <c r="BG164" s="139">
        <f t="shared" si="36"/>
        <v>0</v>
      </c>
      <c r="BH164" s="139">
        <f t="shared" si="37"/>
        <v>0</v>
      </c>
      <c r="BI164" s="139">
        <f t="shared" si="38"/>
        <v>0</v>
      </c>
      <c r="BJ164" s="15" t="s">
        <v>79</v>
      </c>
      <c r="BK164" s="139">
        <f t="shared" si="39"/>
        <v>1678.03</v>
      </c>
      <c r="BL164" s="15" t="s">
        <v>161</v>
      </c>
      <c r="BM164" s="138" t="s">
        <v>663</v>
      </c>
    </row>
    <row r="165" spans="2:65" s="1" customFormat="1" ht="16.5" customHeight="1">
      <c r="B165" s="125"/>
      <c r="C165" s="126" t="s">
        <v>616</v>
      </c>
      <c r="D165" s="126" t="s">
        <v>156</v>
      </c>
      <c r="E165" s="127" t="s">
        <v>1755</v>
      </c>
      <c r="F165" s="128" t="s">
        <v>622</v>
      </c>
      <c r="G165" s="129" t="s">
        <v>159</v>
      </c>
      <c r="H165" s="130">
        <v>29</v>
      </c>
      <c r="I165" s="131">
        <v>86.671694999999985</v>
      </c>
      <c r="J165" s="132">
        <f t="shared" si="30"/>
        <v>2513.48</v>
      </c>
      <c r="K165" s="128" t="s">
        <v>3</v>
      </c>
      <c r="L165" s="133"/>
      <c r="M165" s="134" t="s">
        <v>3</v>
      </c>
      <c r="N165" s="135" t="s">
        <v>42</v>
      </c>
      <c r="P165" s="136">
        <f t="shared" si="31"/>
        <v>0</v>
      </c>
      <c r="Q165" s="136">
        <v>0</v>
      </c>
      <c r="R165" s="136">
        <f t="shared" si="32"/>
        <v>0</v>
      </c>
      <c r="S165" s="136">
        <v>0</v>
      </c>
      <c r="T165" s="137">
        <f t="shared" si="33"/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si="34"/>
        <v>2513.48</v>
      </c>
      <c r="BF165" s="139">
        <f t="shared" si="35"/>
        <v>0</v>
      </c>
      <c r="BG165" s="139">
        <f t="shared" si="36"/>
        <v>0</v>
      </c>
      <c r="BH165" s="139">
        <f t="shared" si="37"/>
        <v>0</v>
      </c>
      <c r="BI165" s="139">
        <f t="shared" si="38"/>
        <v>0</v>
      </c>
      <c r="BJ165" s="15" t="s">
        <v>79</v>
      </c>
      <c r="BK165" s="139">
        <f t="shared" si="39"/>
        <v>2513.48</v>
      </c>
      <c r="BL165" s="15" t="s">
        <v>161</v>
      </c>
      <c r="BM165" s="138" t="s">
        <v>667</v>
      </c>
    </row>
    <row r="166" spans="2:65" s="1" customFormat="1" ht="16.5" customHeight="1">
      <c r="B166" s="125"/>
      <c r="C166" s="126" t="s">
        <v>620</v>
      </c>
      <c r="D166" s="126" t="s">
        <v>156</v>
      </c>
      <c r="E166" s="127" t="s">
        <v>1756</v>
      </c>
      <c r="F166" s="128" t="s">
        <v>626</v>
      </c>
      <c r="G166" s="129" t="s">
        <v>159</v>
      </c>
      <c r="H166" s="130">
        <v>38</v>
      </c>
      <c r="I166" s="131">
        <v>149.10225</v>
      </c>
      <c r="J166" s="132">
        <f t="shared" si="30"/>
        <v>5665.89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31"/>
        <v>0</v>
      </c>
      <c r="Q166" s="136">
        <v>0</v>
      </c>
      <c r="R166" s="136">
        <f t="shared" si="32"/>
        <v>0</v>
      </c>
      <c r="S166" s="136">
        <v>0</v>
      </c>
      <c r="T166" s="137">
        <f t="shared" si="3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34"/>
        <v>5665.89</v>
      </c>
      <c r="BF166" s="139">
        <f t="shared" si="35"/>
        <v>0</v>
      </c>
      <c r="BG166" s="139">
        <f t="shared" si="36"/>
        <v>0</v>
      </c>
      <c r="BH166" s="139">
        <f t="shared" si="37"/>
        <v>0</v>
      </c>
      <c r="BI166" s="139">
        <f t="shared" si="38"/>
        <v>0</v>
      </c>
      <c r="BJ166" s="15" t="s">
        <v>79</v>
      </c>
      <c r="BK166" s="139">
        <f t="shared" si="39"/>
        <v>5665.89</v>
      </c>
      <c r="BL166" s="15" t="s">
        <v>161</v>
      </c>
      <c r="BM166" s="138" t="s">
        <v>670</v>
      </c>
    </row>
    <row r="167" spans="2:65" s="1" customFormat="1" ht="16.5" customHeight="1">
      <c r="B167" s="125"/>
      <c r="C167" s="126" t="s">
        <v>624</v>
      </c>
      <c r="D167" s="126" t="s">
        <v>156</v>
      </c>
      <c r="E167" s="127" t="s">
        <v>1757</v>
      </c>
      <c r="F167" s="128" t="s">
        <v>630</v>
      </c>
      <c r="G167" s="129" t="s">
        <v>159</v>
      </c>
      <c r="H167" s="130">
        <v>2</v>
      </c>
      <c r="I167" s="131">
        <v>211.917585</v>
      </c>
      <c r="J167" s="132">
        <f t="shared" si="30"/>
        <v>423.84</v>
      </c>
      <c r="K167" s="128" t="s">
        <v>3</v>
      </c>
      <c r="L167" s="133"/>
      <c r="M167" s="134" t="s">
        <v>3</v>
      </c>
      <c r="N167" s="135" t="s">
        <v>42</v>
      </c>
      <c r="P167" s="136">
        <f t="shared" si="31"/>
        <v>0</v>
      </c>
      <c r="Q167" s="136">
        <v>0</v>
      </c>
      <c r="R167" s="136">
        <f t="shared" si="32"/>
        <v>0</v>
      </c>
      <c r="S167" s="136">
        <v>0</v>
      </c>
      <c r="T167" s="137">
        <f t="shared" si="33"/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si="34"/>
        <v>423.84</v>
      </c>
      <c r="BF167" s="139">
        <f t="shared" si="35"/>
        <v>0</v>
      </c>
      <c r="BG167" s="139">
        <f t="shared" si="36"/>
        <v>0</v>
      </c>
      <c r="BH167" s="139">
        <f t="shared" si="37"/>
        <v>0</v>
      </c>
      <c r="BI167" s="139">
        <f t="shared" si="38"/>
        <v>0</v>
      </c>
      <c r="BJ167" s="15" t="s">
        <v>79</v>
      </c>
      <c r="BK167" s="139">
        <f t="shared" si="39"/>
        <v>423.84</v>
      </c>
      <c r="BL167" s="15" t="s">
        <v>161</v>
      </c>
      <c r="BM167" s="138" t="s">
        <v>674</v>
      </c>
    </row>
    <row r="168" spans="2:65" s="1" customFormat="1" ht="16.5" customHeight="1">
      <c r="B168" s="125"/>
      <c r="C168" s="126" t="s">
        <v>628</v>
      </c>
      <c r="D168" s="126" t="s">
        <v>156</v>
      </c>
      <c r="E168" s="127" t="s">
        <v>1758</v>
      </c>
      <c r="F168" s="128" t="s">
        <v>633</v>
      </c>
      <c r="G168" s="129" t="s">
        <v>159</v>
      </c>
      <c r="H168" s="130">
        <v>1</v>
      </c>
      <c r="I168" s="131">
        <v>206.33827499999998</v>
      </c>
      <c r="J168" s="132">
        <f t="shared" si="30"/>
        <v>206.34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31"/>
        <v>0</v>
      </c>
      <c r="Q168" s="136">
        <v>0</v>
      </c>
      <c r="R168" s="136">
        <f t="shared" si="32"/>
        <v>0</v>
      </c>
      <c r="S168" s="136">
        <v>0</v>
      </c>
      <c r="T168" s="137">
        <f t="shared" si="3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34"/>
        <v>206.34</v>
      </c>
      <c r="BF168" s="139">
        <f t="shared" si="35"/>
        <v>0</v>
      </c>
      <c r="BG168" s="139">
        <f t="shared" si="36"/>
        <v>0</v>
      </c>
      <c r="BH168" s="139">
        <f t="shared" si="37"/>
        <v>0</v>
      </c>
      <c r="BI168" s="139">
        <f t="shared" si="38"/>
        <v>0</v>
      </c>
      <c r="BJ168" s="15" t="s">
        <v>79</v>
      </c>
      <c r="BK168" s="139">
        <f t="shared" si="39"/>
        <v>206.34</v>
      </c>
      <c r="BL168" s="15" t="s">
        <v>161</v>
      </c>
      <c r="BM168" s="138" t="s">
        <v>677</v>
      </c>
    </row>
    <row r="169" spans="2:65" s="1" customFormat="1" ht="16.5" customHeight="1">
      <c r="B169" s="125"/>
      <c r="C169" s="126" t="s">
        <v>348</v>
      </c>
      <c r="D169" s="126" t="s">
        <v>156</v>
      </c>
      <c r="E169" s="127" t="s">
        <v>1759</v>
      </c>
      <c r="F169" s="128" t="s">
        <v>637</v>
      </c>
      <c r="G169" s="129" t="s">
        <v>159</v>
      </c>
      <c r="H169" s="130">
        <v>49</v>
      </c>
      <c r="I169" s="131">
        <v>15.679785000000001</v>
      </c>
      <c r="J169" s="132">
        <f t="shared" si="30"/>
        <v>768.31</v>
      </c>
      <c r="K169" s="128" t="s">
        <v>3</v>
      </c>
      <c r="L169" s="133"/>
      <c r="M169" s="134" t="s">
        <v>3</v>
      </c>
      <c r="N169" s="135" t="s">
        <v>42</v>
      </c>
      <c r="P169" s="136">
        <f t="shared" si="31"/>
        <v>0</v>
      </c>
      <c r="Q169" s="136">
        <v>0</v>
      </c>
      <c r="R169" s="136">
        <f t="shared" si="32"/>
        <v>0</v>
      </c>
      <c r="S169" s="136">
        <v>0</v>
      </c>
      <c r="T169" s="137">
        <f t="shared" si="33"/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si="34"/>
        <v>768.31</v>
      </c>
      <c r="BF169" s="139">
        <f t="shared" si="35"/>
        <v>0</v>
      </c>
      <c r="BG169" s="139">
        <f t="shared" si="36"/>
        <v>0</v>
      </c>
      <c r="BH169" s="139">
        <f t="shared" si="37"/>
        <v>0</v>
      </c>
      <c r="BI169" s="139">
        <f t="shared" si="38"/>
        <v>0</v>
      </c>
      <c r="BJ169" s="15" t="s">
        <v>79</v>
      </c>
      <c r="BK169" s="139">
        <f t="shared" si="39"/>
        <v>768.31</v>
      </c>
      <c r="BL169" s="15" t="s">
        <v>161</v>
      </c>
      <c r="BM169" s="138" t="s">
        <v>681</v>
      </c>
    </row>
    <row r="170" spans="2:65" s="1" customFormat="1" ht="16.5" customHeight="1">
      <c r="B170" s="125"/>
      <c r="C170" s="126" t="s">
        <v>635</v>
      </c>
      <c r="D170" s="126" t="s">
        <v>156</v>
      </c>
      <c r="E170" s="127" t="s">
        <v>1760</v>
      </c>
      <c r="F170" s="128" t="s">
        <v>641</v>
      </c>
      <c r="G170" s="129" t="s">
        <v>159</v>
      </c>
      <c r="H170" s="130">
        <v>49</v>
      </c>
      <c r="I170" s="131">
        <v>14.852507999999998</v>
      </c>
      <c r="J170" s="132">
        <f t="shared" si="30"/>
        <v>727.77</v>
      </c>
      <c r="K170" s="128" t="s">
        <v>3</v>
      </c>
      <c r="L170" s="133"/>
      <c r="M170" s="134" t="s">
        <v>3</v>
      </c>
      <c r="N170" s="135" t="s">
        <v>42</v>
      </c>
      <c r="P170" s="136">
        <f t="shared" si="31"/>
        <v>0</v>
      </c>
      <c r="Q170" s="136">
        <v>0</v>
      </c>
      <c r="R170" s="136">
        <f t="shared" si="32"/>
        <v>0</v>
      </c>
      <c r="S170" s="136">
        <v>0</v>
      </c>
      <c r="T170" s="137">
        <f t="shared" si="33"/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si="34"/>
        <v>727.77</v>
      </c>
      <c r="BF170" s="139">
        <f t="shared" si="35"/>
        <v>0</v>
      </c>
      <c r="BG170" s="139">
        <f t="shared" si="36"/>
        <v>0</v>
      </c>
      <c r="BH170" s="139">
        <f t="shared" si="37"/>
        <v>0</v>
      </c>
      <c r="BI170" s="139">
        <f t="shared" si="38"/>
        <v>0</v>
      </c>
      <c r="BJ170" s="15" t="s">
        <v>79</v>
      </c>
      <c r="BK170" s="139">
        <f t="shared" si="39"/>
        <v>727.77</v>
      </c>
      <c r="BL170" s="15" t="s">
        <v>161</v>
      </c>
      <c r="BM170" s="138" t="s">
        <v>684</v>
      </c>
    </row>
    <row r="171" spans="2:65" s="1" customFormat="1" ht="16.5" customHeight="1">
      <c r="B171" s="125"/>
      <c r="C171" s="126" t="s">
        <v>639</v>
      </c>
      <c r="D171" s="126" t="s">
        <v>156</v>
      </c>
      <c r="E171" s="127" t="s">
        <v>1761</v>
      </c>
      <c r="F171" s="128" t="s">
        <v>1116</v>
      </c>
      <c r="G171" s="129" t="s">
        <v>159</v>
      </c>
      <c r="H171" s="130">
        <v>7</v>
      </c>
      <c r="I171" s="131">
        <v>261.94860449999999</v>
      </c>
      <c r="J171" s="132">
        <f t="shared" si="30"/>
        <v>1833.64</v>
      </c>
      <c r="K171" s="128" t="s">
        <v>3</v>
      </c>
      <c r="L171" s="133"/>
      <c r="M171" s="134" t="s">
        <v>3</v>
      </c>
      <c r="N171" s="135" t="s">
        <v>42</v>
      </c>
      <c r="P171" s="136">
        <f t="shared" si="31"/>
        <v>0</v>
      </c>
      <c r="Q171" s="136">
        <v>0</v>
      </c>
      <c r="R171" s="136">
        <f t="shared" si="32"/>
        <v>0</v>
      </c>
      <c r="S171" s="136">
        <v>0</v>
      </c>
      <c r="T171" s="137">
        <f t="shared" si="33"/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si="34"/>
        <v>1833.64</v>
      </c>
      <c r="BF171" s="139">
        <f t="shared" si="35"/>
        <v>0</v>
      </c>
      <c r="BG171" s="139">
        <f t="shared" si="36"/>
        <v>0</v>
      </c>
      <c r="BH171" s="139">
        <f t="shared" si="37"/>
        <v>0</v>
      </c>
      <c r="BI171" s="139">
        <f t="shared" si="38"/>
        <v>0</v>
      </c>
      <c r="BJ171" s="15" t="s">
        <v>79</v>
      </c>
      <c r="BK171" s="139">
        <f t="shared" si="39"/>
        <v>1833.64</v>
      </c>
      <c r="BL171" s="15" t="s">
        <v>161</v>
      </c>
      <c r="BM171" s="138" t="s">
        <v>688</v>
      </c>
    </row>
    <row r="172" spans="2:65" s="1" customFormat="1" ht="16.5" customHeight="1">
      <c r="B172" s="125"/>
      <c r="C172" s="126" t="s">
        <v>643</v>
      </c>
      <c r="D172" s="126" t="s">
        <v>156</v>
      </c>
      <c r="E172" s="127" t="s">
        <v>1762</v>
      </c>
      <c r="F172" s="128" t="s">
        <v>1118</v>
      </c>
      <c r="G172" s="129" t="s">
        <v>159</v>
      </c>
      <c r="H172" s="130">
        <v>6</v>
      </c>
      <c r="I172" s="131">
        <v>543.68452050000008</v>
      </c>
      <c r="J172" s="132">
        <f t="shared" si="30"/>
        <v>3262.11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34"/>
        <v>3262.11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5" t="s">
        <v>79</v>
      </c>
      <c r="BK172" s="139">
        <f t="shared" si="39"/>
        <v>3262.11</v>
      </c>
      <c r="BL172" s="15" t="s">
        <v>161</v>
      </c>
      <c r="BM172" s="138" t="s">
        <v>695</v>
      </c>
    </row>
    <row r="173" spans="2:65" s="1" customFormat="1" ht="16.5" customHeight="1">
      <c r="B173" s="125"/>
      <c r="C173" s="126" t="s">
        <v>545</v>
      </c>
      <c r="D173" s="126" t="s">
        <v>156</v>
      </c>
      <c r="E173" s="127" t="s">
        <v>1763</v>
      </c>
      <c r="F173" s="128" t="s">
        <v>1764</v>
      </c>
      <c r="G173" s="129" t="s">
        <v>159</v>
      </c>
      <c r="H173" s="130">
        <v>3</v>
      </c>
      <c r="I173" s="131">
        <v>612.76215000000002</v>
      </c>
      <c r="J173" s="132">
        <f t="shared" si="30"/>
        <v>1838.29</v>
      </c>
      <c r="K173" s="128" t="s">
        <v>3</v>
      </c>
      <c r="L173" s="133"/>
      <c r="M173" s="134" t="s">
        <v>3</v>
      </c>
      <c r="N173" s="135" t="s">
        <v>42</v>
      </c>
      <c r="P173" s="136">
        <f t="shared" si="31"/>
        <v>0</v>
      </c>
      <c r="Q173" s="136">
        <v>0</v>
      </c>
      <c r="R173" s="136">
        <f t="shared" si="32"/>
        <v>0</v>
      </c>
      <c r="S173" s="136">
        <v>0</v>
      </c>
      <c r="T173" s="137">
        <f t="shared" si="33"/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si="34"/>
        <v>1838.29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5" t="s">
        <v>79</v>
      </c>
      <c r="BK173" s="139">
        <f t="shared" si="39"/>
        <v>1838.29</v>
      </c>
      <c r="BL173" s="15" t="s">
        <v>161</v>
      </c>
      <c r="BM173" s="138" t="s">
        <v>697</v>
      </c>
    </row>
    <row r="174" spans="2:65" s="1" customFormat="1" ht="16.5" customHeight="1">
      <c r="B174" s="125"/>
      <c r="C174" s="126" t="s">
        <v>650</v>
      </c>
      <c r="D174" s="126" t="s">
        <v>156</v>
      </c>
      <c r="E174" s="127" t="s">
        <v>1765</v>
      </c>
      <c r="F174" s="128" t="s">
        <v>1766</v>
      </c>
      <c r="G174" s="129" t="s">
        <v>159</v>
      </c>
      <c r="H174" s="130">
        <v>1</v>
      </c>
      <c r="I174" s="131">
        <v>612.76215000000002</v>
      </c>
      <c r="J174" s="132">
        <f t="shared" si="30"/>
        <v>612.76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612.76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612.76</v>
      </c>
      <c r="BL174" s="15" t="s">
        <v>161</v>
      </c>
      <c r="BM174" s="138" t="s">
        <v>700</v>
      </c>
    </row>
    <row r="175" spans="2:65" s="1" customFormat="1" ht="16.5" customHeight="1">
      <c r="B175" s="125"/>
      <c r="C175" s="126" t="s">
        <v>548</v>
      </c>
      <c r="D175" s="126" t="s">
        <v>156</v>
      </c>
      <c r="E175" s="127" t="s">
        <v>1767</v>
      </c>
      <c r="F175" s="128" t="s">
        <v>1768</v>
      </c>
      <c r="G175" s="129" t="s">
        <v>159</v>
      </c>
      <c r="H175" s="130">
        <v>1</v>
      </c>
      <c r="I175" s="131">
        <v>612.76215000000002</v>
      </c>
      <c r="J175" s="132">
        <f t="shared" si="30"/>
        <v>612.76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612.76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612.76</v>
      </c>
      <c r="BL175" s="15" t="s">
        <v>161</v>
      </c>
      <c r="BM175" s="138" t="s">
        <v>702</v>
      </c>
    </row>
    <row r="176" spans="2:65" s="1" customFormat="1" ht="16.5" customHeight="1">
      <c r="B176" s="125"/>
      <c r="C176" s="126" t="s">
        <v>657</v>
      </c>
      <c r="D176" s="126" t="s">
        <v>156</v>
      </c>
      <c r="E176" s="127" t="s">
        <v>1769</v>
      </c>
      <c r="F176" s="128" t="s">
        <v>655</v>
      </c>
      <c r="G176" s="129" t="s">
        <v>159</v>
      </c>
      <c r="H176" s="130">
        <v>3</v>
      </c>
      <c r="I176" s="131">
        <v>32.706299999999999</v>
      </c>
      <c r="J176" s="132">
        <f t="shared" si="30"/>
        <v>98.12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98.12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98.12</v>
      </c>
      <c r="BL176" s="15" t="s">
        <v>161</v>
      </c>
      <c r="BM176" s="138" t="s">
        <v>714</v>
      </c>
    </row>
    <row r="177" spans="2:65" s="1" customFormat="1" ht="16.5" customHeight="1">
      <c r="B177" s="125"/>
      <c r="C177" s="126" t="s">
        <v>551</v>
      </c>
      <c r="D177" s="126" t="s">
        <v>156</v>
      </c>
      <c r="E177" s="127" t="s">
        <v>1770</v>
      </c>
      <c r="F177" s="128" t="s">
        <v>659</v>
      </c>
      <c r="G177" s="129" t="s">
        <v>159</v>
      </c>
      <c r="H177" s="130">
        <v>1</v>
      </c>
      <c r="I177" s="131">
        <v>91.577640000000002</v>
      </c>
      <c r="J177" s="132">
        <f t="shared" si="30"/>
        <v>91.58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91.58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91.58</v>
      </c>
      <c r="BL177" s="15" t="s">
        <v>161</v>
      </c>
      <c r="BM177" s="138" t="s">
        <v>1145</v>
      </c>
    </row>
    <row r="178" spans="2:65" s="1" customFormat="1" ht="16.5" customHeight="1">
      <c r="B178" s="125"/>
      <c r="C178" s="126" t="s">
        <v>664</v>
      </c>
      <c r="D178" s="126" t="s">
        <v>156</v>
      </c>
      <c r="E178" s="127" t="s">
        <v>1771</v>
      </c>
      <c r="F178" s="128" t="s">
        <v>662</v>
      </c>
      <c r="G178" s="129" t="s">
        <v>159</v>
      </c>
      <c r="H178" s="130">
        <v>6</v>
      </c>
      <c r="I178" s="131">
        <v>16.16076</v>
      </c>
      <c r="J178" s="132">
        <f t="shared" si="30"/>
        <v>96.96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96.96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96.96</v>
      </c>
      <c r="BL178" s="15" t="s">
        <v>161</v>
      </c>
      <c r="BM178" s="138" t="s">
        <v>1151</v>
      </c>
    </row>
    <row r="179" spans="2:65" s="1" customFormat="1" ht="16.5" customHeight="1">
      <c r="B179" s="125"/>
      <c r="C179" s="126" t="s">
        <v>554</v>
      </c>
      <c r="D179" s="126" t="s">
        <v>156</v>
      </c>
      <c r="E179" s="127" t="s">
        <v>1772</v>
      </c>
      <c r="F179" s="128" t="s">
        <v>666</v>
      </c>
      <c r="G179" s="129" t="s">
        <v>159</v>
      </c>
      <c r="H179" s="130">
        <v>2</v>
      </c>
      <c r="I179" s="131">
        <v>62.680661999999998</v>
      </c>
      <c r="J179" s="132">
        <f t="shared" si="30"/>
        <v>125.36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125.36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125.36</v>
      </c>
      <c r="BL179" s="15" t="s">
        <v>161</v>
      </c>
      <c r="BM179" s="138" t="s">
        <v>1481</v>
      </c>
    </row>
    <row r="180" spans="2:65" s="1" customFormat="1" ht="16.5" customHeight="1">
      <c r="B180" s="125"/>
      <c r="C180" s="126" t="s">
        <v>671</v>
      </c>
      <c r="D180" s="126" t="s">
        <v>156</v>
      </c>
      <c r="E180" s="127" t="s">
        <v>1773</v>
      </c>
      <c r="F180" s="128" t="s">
        <v>669</v>
      </c>
      <c r="G180" s="129" t="s">
        <v>159</v>
      </c>
      <c r="H180" s="130">
        <v>9</v>
      </c>
      <c r="I180" s="131">
        <v>16.333911000000001</v>
      </c>
      <c r="J180" s="132">
        <f t="shared" si="30"/>
        <v>147.01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147.01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147.01</v>
      </c>
      <c r="BL180" s="15" t="s">
        <v>161</v>
      </c>
      <c r="BM180" s="138" t="s">
        <v>1774</v>
      </c>
    </row>
    <row r="181" spans="2:65" s="1" customFormat="1" ht="16.5" customHeight="1">
      <c r="B181" s="125"/>
      <c r="C181" s="126" t="s">
        <v>557</v>
      </c>
      <c r="D181" s="126" t="s">
        <v>156</v>
      </c>
      <c r="E181" s="127" t="s">
        <v>1775</v>
      </c>
      <c r="F181" s="128" t="s">
        <v>676</v>
      </c>
      <c r="G181" s="129" t="s">
        <v>159</v>
      </c>
      <c r="H181" s="130">
        <v>3</v>
      </c>
      <c r="I181" s="131">
        <v>62.680661999999998</v>
      </c>
      <c r="J181" s="132">
        <f t="shared" si="30"/>
        <v>188.04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188.04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188.04</v>
      </c>
      <c r="BL181" s="15" t="s">
        <v>161</v>
      </c>
      <c r="BM181" s="138" t="s">
        <v>1776</v>
      </c>
    </row>
    <row r="182" spans="2:65" s="1" customFormat="1" ht="16.5" customHeight="1">
      <c r="B182" s="125"/>
      <c r="C182" s="126" t="s">
        <v>678</v>
      </c>
      <c r="D182" s="126" t="s">
        <v>156</v>
      </c>
      <c r="E182" s="127" t="s">
        <v>1777</v>
      </c>
      <c r="F182" s="128" t="s">
        <v>680</v>
      </c>
      <c r="G182" s="129" t="s">
        <v>159</v>
      </c>
      <c r="H182" s="130">
        <v>188</v>
      </c>
      <c r="I182" s="131">
        <v>16.333911000000001</v>
      </c>
      <c r="J182" s="132">
        <f t="shared" si="30"/>
        <v>3070.78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3070.78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3070.78</v>
      </c>
      <c r="BL182" s="15" t="s">
        <v>161</v>
      </c>
      <c r="BM182" s="138" t="s">
        <v>1778</v>
      </c>
    </row>
    <row r="183" spans="2:65" s="1" customFormat="1" ht="16.5" customHeight="1">
      <c r="B183" s="125"/>
      <c r="C183" s="126" t="s">
        <v>352</v>
      </c>
      <c r="D183" s="126" t="s">
        <v>156</v>
      </c>
      <c r="E183" s="127" t="s">
        <v>1779</v>
      </c>
      <c r="F183" s="128" t="s">
        <v>683</v>
      </c>
      <c r="G183" s="129" t="s">
        <v>159</v>
      </c>
      <c r="H183" s="130">
        <v>16</v>
      </c>
      <c r="I183" s="131">
        <v>16.333911000000001</v>
      </c>
      <c r="J183" s="132">
        <f t="shared" si="30"/>
        <v>261.33999999999997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261.33999999999997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261.33999999999997</v>
      </c>
      <c r="BL183" s="15" t="s">
        <v>161</v>
      </c>
      <c r="BM183" s="138" t="s">
        <v>1780</v>
      </c>
    </row>
    <row r="184" spans="2:65" s="1" customFormat="1" ht="16.5" customHeight="1">
      <c r="B184" s="125"/>
      <c r="C184" s="126" t="s">
        <v>685</v>
      </c>
      <c r="D184" s="126" t="s">
        <v>156</v>
      </c>
      <c r="E184" s="127" t="s">
        <v>1781</v>
      </c>
      <c r="F184" s="128" t="s">
        <v>687</v>
      </c>
      <c r="G184" s="129" t="s">
        <v>159</v>
      </c>
      <c r="H184" s="130">
        <v>44</v>
      </c>
      <c r="I184" s="131">
        <v>62.680661999999998</v>
      </c>
      <c r="J184" s="132">
        <f t="shared" si="30"/>
        <v>2757.95</v>
      </c>
      <c r="K184" s="128" t="s">
        <v>3</v>
      </c>
      <c r="L184" s="133"/>
      <c r="M184" s="134" t="s">
        <v>3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si="34"/>
        <v>2757.95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5" t="s">
        <v>79</v>
      </c>
      <c r="BK184" s="139">
        <f t="shared" si="39"/>
        <v>2757.95</v>
      </c>
      <c r="BL184" s="15" t="s">
        <v>161</v>
      </c>
      <c r="BM184" s="138" t="s">
        <v>773</v>
      </c>
    </row>
    <row r="185" spans="2:65" s="1" customFormat="1" ht="16.5" customHeight="1">
      <c r="B185" s="125"/>
      <c r="C185" s="126" t="s">
        <v>356</v>
      </c>
      <c r="D185" s="126" t="s">
        <v>156</v>
      </c>
      <c r="E185" s="127" t="s">
        <v>1782</v>
      </c>
      <c r="F185" s="128" t="s">
        <v>163</v>
      </c>
      <c r="G185" s="129" t="s">
        <v>164</v>
      </c>
      <c r="H185" s="130">
        <v>1</v>
      </c>
      <c r="I185" s="131">
        <v>63103.92</v>
      </c>
      <c r="J185" s="132">
        <f t="shared" si="30"/>
        <v>63103.92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34"/>
        <v>63103.92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5" t="s">
        <v>79</v>
      </c>
      <c r="BK185" s="139">
        <f t="shared" si="39"/>
        <v>63103.92</v>
      </c>
      <c r="BL185" s="15" t="s">
        <v>161</v>
      </c>
      <c r="BM185" s="138" t="s">
        <v>779</v>
      </c>
    </row>
    <row r="186" spans="2:65" s="11" customFormat="1" ht="22.9" customHeight="1">
      <c r="B186" s="113"/>
      <c r="D186" s="114" t="s">
        <v>70</v>
      </c>
      <c r="E186" s="123" t="s">
        <v>774</v>
      </c>
      <c r="F186" s="123" t="s">
        <v>775</v>
      </c>
      <c r="I186" s="116"/>
      <c r="J186" s="124">
        <f>BK186</f>
        <v>13875.17</v>
      </c>
      <c r="L186" s="113"/>
      <c r="M186" s="118"/>
      <c r="P186" s="119">
        <f>P187</f>
        <v>0</v>
      </c>
      <c r="R186" s="119">
        <f>R187</f>
        <v>0</v>
      </c>
      <c r="T186" s="120">
        <f>T187</f>
        <v>0</v>
      </c>
      <c r="AR186" s="114" t="s">
        <v>79</v>
      </c>
      <c r="AT186" s="121" t="s">
        <v>70</v>
      </c>
      <c r="AU186" s="121" t="s">
        <v>79</v>
      </c>
      <c r="AY186" s="114" t="s">
        <v>153</v>
      </c>
      <c r="BK186" s="122">
        <f>BK187</f>
        <v>13875.17</v>
      </c>
    </row>
    <row r="187" spans="2:65" s="1" customFormat="1" ht="16.5" customHeight="1">
      <c r="B187" s="125"/>
      <c r="C187" s="126" t="s">
        <v>693</v>
      </c>
      <c r="D187" s="126" t="s">
        <v>156</v>
      </c>
      <c r="E187" s="127" t="s">
        <v>1783</v>
      </c>
      <c r="F187" s="128" t="s">
        <v>778</v>
      </c>
      <c r="G187" s="129" t="s">
        <v>159</v>
      </c>
      <c r="H187" s="130">
        <v>12</v>
      </c>
      <c r="I187" s="131">
        <v>1156.2638999999999</v>
      </c>
      <c r="J187" s="132">
        <f>ROUND(I187*H187,2)</f>
        <v>13875.17</v>
      </c>
      <c r="K187" s="128" t="s">
        <v>3</v>
      </c>
      <c r="L187" s="133"/>
      <c r="M187" s="134" t="s">
        <v>3</v>
      </c>
      <c r="N187" s="135" t="s">
        <v>42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>IF(N187="základní",J187,0)</f>
        <v>13875.17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5" t="s">
        <v>79</v>
      </c>
      <c r="BK187" s="139">
        <f>ROUND(I187*H187,2)</f>
        <v>13875.17</v>
      </c>
      <c r="BL187" s="15" t="s">
        <v>161</v>
      </c>
      <c r="BM187" s="138" t="s">
        <v>1784</v>
      </c>
    </row>
    <row r="188" spans="2:65" s="11" customFormat="1" ht="22.9" customHeight="1">
      <c r="B188" s="113"/>
      <c r="D188" s="114" t="s">
        <v>70</v>
      </c>
      <c r="E188" s="123" t="s">
        <v>1187</v>
      </c>
      <c r="F188" s="123" t="s">
        <v>781</v>
      </c>
      <c r="I188" s="116"/>
      <c r="J188" s="124">
        <f>BK188</f>
        <v>11678.07</v>
      </c>
      <c r="L188" s="113"/>
      <c r="M188" s="118"/>
      <c r="P188" s="119">
        <f>P189</f>
        <v>0</v>
      </c>
      <c r="R188" s="119">
        <f>R189</f>
        <v>0</v>
      </c>
      <c r="T188" s="120">
        <f>T189</f>
        <v>0</v>
      </c>
      <c r="AR188" s="114" t="s">
        <v>79</v>
      </c>
      <c r="AT188" s="121" t="s">
        <v>70</v>
      </c>
      <c r="AU188" s="121" t="s">
        <v>79</v>
      </c>
      <c r="AY188" s="114" t="s">
        <v>153</v>
      </c>
      <c r="BK188" s="122">
        <f>BK189</f>
        <v>11678.07</v>
      </c>
    </row>
    <row r="189" spans="2:65" s="11" customFormat="1" ht="20.85" customHeight="1">
      <c r="B189" s="113"/>
      <c r="D189" s="114" t="s">
        <v>70</v>
      </c>
      <c r="E189" s="123" t="s">
        <v>1200</v>
      </c>
      <c r="F189" s="123" t="s">
        <v>1201</v>
      </c>
      <c r="I189" s="116"/>
      <c r="J189" s="124">
        <f>BK189</f>
        <v>11678.07</v>
      </c>
      <c r="L189" s="113"/>
      <c r="M189" s="118"/>
      <c r="P189" s="119">
        <f>P190</f>
        <v>0</v>
      </c>
      <c r="R189" s="119">
        <f>R190</f>
        <v>0</v>
      </c>
      <c r="T189" s="120">
        <f>T190</f>
        <v>0</v>
      </c>
      <c r="AR189" s="114" t="s">
        <v>79</v>
      </c>
      <c r="AT189" s="121" t="s">
        <v>70</v>
      </c>
      <c r="AU189" s="121" t="s">
        <v>81</v>
      </c>
      <c r="AY189" s="114" t="s">
        <v>153</v>
      </c>
      <c r="BK189" s="122">
        <f>BK190</f>
        <v>11678.07</v>
      </c>
    </row>
    <row r="190" spans="2:65" s="1" customFormat="1" ht="16.5" customHeight="1">
      <c r="B190" s="125"/>
      <c r="C190" s="126" t="s">
        <v>361</v>
      </c>
      <c r="D190" s="126" t="s">
        <v>156</v>
      </c>
      <c r="E190" s="127" t="s">
        <v>1785</v>
      </c>
      <c r="F190" s="128" t="s">
        <v>1203</v>
      </c>
      <c r="G190" s="129" t="s">
        <v>159</v>
      </c>
      <c r="H190" s="130">
        <v>4</v>
      </c>
      <c r="I190" s="131">
        <v>2919.5182500000001</v>
      </c>
      <c r="J190" s="132">
        <f>ROUND(I190*H190,2)</f>
        <v>11678.07</v>
      </c>
      <c r="K190" s="128" t="s">
        <v>3</v>
      </c>
      <c r="L190" s="133"/>
      <c r="M190" s="134" t="s">
        <v>3</v>
      </c>
      <c r="N190" s="135" t="s">
        <v>42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160</v>
      </c>
      <c r="AT190" s="138" t="s">
        <v>156</v>
      </c>
      <c r="AU190" s="138" t="s">
        <v>167</v>
      </c>
      <c r="AY190" s="15" t="s">
        <v>153</v>
      </c>
      <c r="BE190" s="139">
        <f>IF(N190="základní",J190,0)</f>
        <v>11678.07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79</v>
      </c>
      <c r="BK190" s="139">
        <f>ROUND(I190*H190,2)</f>
        <v>11678.07</v>
      </c>
      <c r="BL190" s="15" t="s">
        <v>161</v>
      </c>
      <c r="BM190" s="138" t="s">
        <v>1786</v>
      </c>
    </row>
    <row r="191" spans="2:65" s="11" customFormat="1" ht="22.9" customHeight="1">
      <c r="B191" s="113"/>
      <c r="D191" s="114" t="s">
        <v>70</v>
      </c>
      <c r="E191" s="123" t="s">
        <v>303</v>
      </c>
      <c r="F191" s="123" t="s">
        <v>304</v>
      </c>
      <c r="I191" s="116"/>
      <c r="J191" s="124">
        <f>BK191</f>
        <v>123430.39999999998</v>
      </c>
      <c r="L191" s="113"/>
      <c r="M191" s="118"/>
      <c r="P191" s="119">
        <f>SUM(P192:P222)</f>
        <v>0</v>
      </c>
      <c r="R191" s="119">
        <f>SUM(R192:R222)</f>
        <v>0</v>
      </c>
      <c r="T191" s="120">
        <f>SUM(T192:T222)</f>
        <v>0</v>
      </c>
      <c r="AR191" s="114" t="s">
        <v>79</v>
      </c>
      <c r="AT191" s="121" t="s">
        <v>70</v>
      </c>
      <c r="AU191" s="121" t="s">
        <v>79</v>
      </c>
      <c r="AY191" s="114" t="s">
        <v>153</v>
      </c>
      <c r="BK191" s="122">
        <f>SUM(BK192:BK222)</f>
        <v>123430.39999999998</v>
      </c>
    </row>
    <row r="192" spans="2:65" s="1" customFormat="1" ht="16.5" customHeight="1">
      <c r="B192" s="125"/>
      <c r="C192" s="126" t="s">
        <v>698</v>
      </c>
      <c r="D192" s="126" t="s">
        <v>156</v>
      </c>
      <c r="E192" s="127" t="s">
        <v>1787</v>
      </c>
      <c r="F192" s="128" t="s">
        <v>1788</v>
      </c>
      <c r="G192" s="129" t="s">
        <v>360</v>
      </c>
      <c r="H192" s="130">
        <v>120</v>
      </c>
      <c r="I192" s="131">
        <v>123.879921</v>
      </c>
      <c r="J192" s="132">
        <f>ROUND(I192*H192,2)</f>
        <v>14865.59</v>
      </c>
      <c r="K192" s="128" t="s">
        <v>3</v>
      </c>
      <c r="L192" s="133"/>
      <c r="M192" s="134" t="s">
        <v>3</v>
      </c>
      <c r="N192" s="135" t="s">
        <v>42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>IF(N192="základní",J192,0)</f>
        <v>14865.59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79</v>
      </c>
      <c r="BK192" s="139">
        <f>ROUND(I192*H192,2)</f>
        <v>14865.59</v>
      </c>
      <c r="BL192" s="15" t="s">
        <v>161</v>
      </c>
      <c r="BM192" s="138" t="s">
        <v>1789</v>
      </c>
    </row>
    <row r="193" spans="2:65" s="12" customFormat="1">
      <c r="B193" s="154"/>
      <c r="D193" s="155" t="s">
        <v>800</v>
      </c>
      <c r="E193" s="156" t="s">
        <v>3</v>
      </c>
      <c r="F193" s="157" t="s">
        <v>1790</v>
      </c>
      <c r="H193" s="158">
        <v>120</v>
      </c>
      <c r="I193" s="159"/>
      <c r="L193" s="154"/>
      <c r="M193" s="160"/>
      <c r="T193" s="161"/>
      <c r="AT193" s="156" t="s">
        <v>800</v>
      </c>
      <c r="AU193" s="156" t="s">
        <v>81</v>
      </c>
      <c r="AV193" s="12" t="s">
        <v>81</v>
      </c>
      <c r="AW193" s="12" t="s">
        <v>30</v>
      </c>
      <c r="AX193" s="12" t="s">
        <v>79</v>
      </c>
      <c r="AY193" s="156" t="s">
        <v>153</v>
      </c>
    </row>
    <row r="194" spans="2:65" s="1" customFormat="1" ht="16.5" customHeight="1">
      <c r="B194" s="125"/>
      <c r="C194" s="126" t="s">
        <v>365</v>
      </c>
      <c r="D194" s="126" t="s">
        <v>156</v>
      </c>
      <c r="E194" s="127" t="s">
        <v>1791</v>
      </c>
      <c r="F194" s="128" t="s">
        <v>1209</v>
      </c>
      <c r="G194" s="129" t="s">
        <v>360</v>
      </c>
      <c r="H194" s="130">
        <v>120</v>
      </c>
      <c r="I194" s="131">
        <v>18.373245000000001</v>
      </c>
      <c r="J194" s="132">
        <f>ROUND(I194*H194,2)</f>
        <v>2204.79</v>
      </c>
      <c r="K194" s="128" t="s">
        <v>3</v>
      </c>
      <c r="L194" s="133"/>
      <c r="M194" s="134" t="s">
        <v>3</v>
      </c>
      <c r="N194" s="135" t="s">
        <v>42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>IF(N194="základní",J194,0)</f>
        <v>2204.79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5" t="s">
        <v>79</v>
      </c>
      <c r="BK194" s="139">
        <f>ROUND(I194*H194,2)</f>
        <v>2204.79</v>
      </c>
      <c r="BL194" s="15" t="s">
        <v>161</v>
      </c>
      <c r="BM194" s="138" t="s">
        <v>1792</v>
      </c>
    </row>
    <row r="195" spans="2:65" s="12" customFormat="1">
      <c r="B195" s="154"/>
      <c r="D195" s="155" t="s">
        <v>800</v>
      </c>
      <c r="E195" s="156" t="s">
        <v>3</v>
      </c>
      <c r="F195" s="157" t="s">
        <v>389</v>
      </c>
      <c r="H195" s="158">
        <v>120</v>
      </c>
      <c r="I195" s="159"/>
      <c r="L195" s="154"/>
      <c r="M195" s="160"/>
      <c r="T195" s="161"/>
      <c r="AT195" s="156" t="s">
        <v>800</v>
      </c>
      <c r="AU195" s="156" t="s">
        <v>81</v>
      </c>
      <c r="AV195" s="12" t="s">
        <v>81</v>
      </c>
      <c r="AW195" s="12" t="s">
        <v>30</v>
      </c>
      <c r="AX195" s="12" t="s">
        <v>79</v>
      </c>
      <c r="AY195" s="156" t="s">
        <v>153</v>
      </c>
    </row>
    <row r="196" spans="2:65" s="1" customFormat="1" ht="16.5" customHeight="1">
      <c r="B196" s="125"/>
      <c r="C196" s="126" t="s">
        <v>703</v>
      </c>
      <c r="D196" s="126" t="s">
        <v>156</v>
      </c>
      <c r="E196" s="127" t="s">
        <v>1793</v>
      </c>
      <c r="F196" s="128" t="s">
        <v>1794</v>
      </c>
      <c r="G196" s="129" t="s">
        <v>360</v>
      </c>
      <c r="H196" s="130">
        <v>120</v>
      </c>
      <c r="I196" s="131">
        <v>25.549391999999997</v>
      </c>
      <c r="J196" s="132">
        <f>ROUND(I196*H196,2)</f>
        <v>3065.93</v>
      </c>
      <c r="K196" s="128" t="s">
        <v>3</v>
      </c>
      <c r="L196" s="133"/>
      <c r="M196" s="134" t="s">
        <v>3</v>
      </c>
      <c r="N196" s="135" t="s">
        <v>42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>IF(N196="základní",J196,0)</f>
        <v>3065.93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5" t="s">
        <v>79</v>
      </c>
      <c r="BK196" s="139">
        <f>ROUND(I196*H196,2)</f>
        <v>3065.93</v>
      </c>
      <c r="BL196" s="15" t="s">
        <v>161</v>
      </c>
      <c r="BM196" s="138" t="s">
        <v>1795</v>
      </c>
    </row>
    <row r="197" spans="2:65" s="12" customFormat="1">
      <c r="B197" s="154"/>
      <c r="D197" s="155" t="s">
        <v>800</v>
      </c>
      <c r="E197" s="156" t="s">
        <v>3</v>
      </c>
      <c r="F197" s="157" t="s">
        <v>389</v>
      </c>
      <c r="H197" s="158">
        <v>120</v>
      </c>
      <c r="I197" s="159"/>
      <c r="L197" s="154"/>
      <c r="M197" s="160"/>
      <c r="T197" s="161"/>
      <c r="AT197" s="156" t="s">
        <v>800</v>
      </c>
      <c r="AU197" s="156" t="s">
        <v>81</v>
      </c>
      <c r="AV197" s="12" t="s">
        <v>81</v>
      </c>
      <c r="AW197" s="12" t="s">
        <v>30</v>
      </c>
      <c r="AX197" s="12" t="s">
        <v>79</v>
      </c>
      <c r="AY197" s="156" t="s">
        <v>153</v>
      </c>
    </row>
    <row r="198" spans="2:65" s="1" customFormat="1" ht="16.5" customHeight="1">
      <c r="B198" s="125"/>
      <c r="C198" s="126" t="s">
        <v>369</v>
      </c>
      <c r="D198" s="126" t="s">
        <v>156</v>
      </c>
      <c r="E198" s="127" t="s">
        <v>1796</v>
      </c>
      <c r="F198" s="128" t="s">
        <v>798</v>
      </c>
      <c r="G198" s="129" t="s">
        <v>360</v>
      </c>
      <c r="H198" s="130">
        <v>30</v>
      </c>
      <c r="I198" s="131">
        <v>62.661422999999999</v>
      </c>
      <c r="J198" s="132">
        <f>ROUND(I198*H198,2)</f>
        <v>1879.84</v>
      </c>
      <c r="K198" s="128" t="s">
        <v>3</v>
      </c>
      <c r="L198" s="133"/>
      <c r="M198" s="134" t="s">
        <v>3</v>
      </c>
      <c r="N198" s="135" t="s">
        <v>42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160</v>
      </c>
      <c r="AT198" s="138" t="s">
        <v>156</v>
      </c>
      <c r="AU198" s="138" t="s">
        <v>81</v>
      </c>
      <c r="AY198" s="15" t="s">
        <v>153</v>
      </c>
      <c r="BE198" s="139">
        <f>IF(N198="základní",J198,0)</f>
        <v>1879.84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5" t="s">
        <v>79</v>
      </c>
      <c r="BK198" s="139">
        <f>ROUND(I198*H198,2)</f>
        <v>1879.84</v>
      </c>
      <c r="BL198" s="15" t="s">
        <v>161</v>
      </c>
      <c r="BM198" s="138" t="s">
        <v>1797</v>
      </c>
    </row>
    <row r="199" spans="2:65" s="12" customFormat="1">
      <c r="B199" s="154"/>
      <c r="D199" s="155" t="s">
        <v>800</v>
      </c>
      <c r="E199" s="156" t="s">
        <v>3</v>
      </c>
      <c r="F199" s="157" t="s">
        <v>267</v>
      </c>
      <c r="H199" s="158">
        <v>30</v>
      </c>
      <c r="I199" s="159"/>
      <c r="L199" s="154"/>
      <c r="M199" s="160"/>
      <c r="T199" s="161"/>
      <c r="AT199" s="156" t="s">
        <v>800</v>
      </c>
      <c r="AU199" s="156" t="s">
        <v>81</v>
      </c>
      <c r="AV199" s="12" t="s">
        <v>81</v>
      </c>
      <c r="AW199" s="12" t="s">
        <v>30</v>
      </c>
      <c r="AX199" s="12" t="s">
        <v>79</v>
      </c>
      <c r="AY199" s="156" t="s">
        <v>153</v>
      </c>
    </row>
    <row r="200" spans="2:65" s="1" customFormat="1" ht="16.5" customHeight="1">
      <c r="B200" s="125"/>
      <c r="C200" s="126" t="s">
        <v>708</v>
      </c>
      <c r="D200" s="126" t="s">
        <v>156</v>
      </c>
      <c r="E200" s="127" t="s">
        <v>1798</v>
      </c>
      <c r="F200" s="128" t="s">
        <v>812</v>
      </c>
      <c r="G200" s="129" t="s">
        <v>360</v>
      </c>
      <c r="H200" s="130">
        <v>180</v>
      </c>
      <c r="I200" s="131">
        <v>43.691769000000001</v>
      </c>
      <c r="J200" s="132">
        <f>ROUND(I200*H200,2)</f>
        <v>7864.52</v>
      </c>
      <c r="K200" s="128" t="s">
        <v>3</v>
      </c>
      <c r="L200" s="133"/>
      <c r="M200" s="134" t="s">
        <v>3</v>
      </c>
      <c r="N200" s="135" t="s">
        <v>42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160</v>
      </c>
      <c r="AT200" s="138" t="s">
        <v>156</v>
      </c>
      <c r="AU200" s="138" t="s">
        <v>81</v>
      </c>
      <c r="AY200" s="15" t="s">
        <v>153</v>
      </c>
      <c r="BE200" s="139">
        <f>IF(N200="základní",J200,0)</f>
        <v>7864.52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5" t="s">
        <v>79</v>
      </c>
      <c r="BK200" s="139">
        <f>ROUND(I200*H200,2)</f>
        <v>7864.52</v>
      </c>
      <c r="BL200" s="15" t="s">
        <v>161</v>
      </c>
      <c r="BM200" s="138" t="s">
        <v>1799</v>
      </c>
    </row>
    <row r="201" spans="2:65" s="12" customFormat="1">
      <c r="B201" s="154"/>
      <c r="D201" s="155" t="s">
        <v>800</v>
      </c>
      <c r="E201" s="156" t="s">
        <v>3</v>
      </c>
      <c r="F201" s="157" t="s">
        <v>1800</v>
      </c>
      <c r="H201" s="158">
        <v>180</v>
      </c>
      <c r="I201" s="159"/>
      <c r="L201" s="154"/>
      <c r="M201" s="160"/>
      <c r="T201" s="161"/>
      <c r="AT201" s="156" t="s">
        <v>800</v>
      </c>
      <c r="AU201" s="156" t="s">
        <v>81</v>
      </c>
      <c r="AV201" s="12" t="s">
        <v>81</v>
      </c>
      <c r="AW201" s="12" t="s">
        <v>30</v>
      </c>
      <c r="AX201" s="12" t="s">
        <v>79</v>
      </c>
      <c r="AY201" s="156" t="s">
        <v>153</v>
      </c>
    </row>
    <row r="202" spans="2:65" s="1" customFormat="1" ht="16.5" customHeight="1">
      <c r="B202" s="125"/>
      <c r="C202" s="126" t="s">
        <v>373</v>
      </c>
      <c r="D202" s="126" t="s">
        <v>156</v>
      </c>
      <c r="E202" s="127" t="s">
        <v>1801</v>
      </c>
      <c r="F202" s="128" t="s">
        <v>826</v>
      </c>
      <c r="G202" s="129" t="s">
        <v>360</v>
      </c>
      <c r="H202" s="130">
        <v>270</v>
      </c>
      <c r="I202" s="131">
        <v>24.289237499999999</v>
      </c>
      <c r="J202" s="132">
        <f>ROUND(I202*H202,2)</f>
        <v>6558.09</v>
      </c>
      <c r="K202" s="128" t="s">
        <v>3</v>
      </c>
      <c r="L202" s="133"/>
      <c r="M202" s="134" t="s">
        <v>3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160</v>
      </c>
      <c r="AT202" s="138" t="s">
        <v>156</v>
      </c>
      <c r="AU202" s="138" t="s">
        <v>81</v>
      </c>
      <c r="AY202" s="15" t="s">
        <v>153</v>
      </c>
      <c r="BE202" s="139">
        <f>IF(N202="základní",J202,0)</f>
        <v>6558.09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79</v>
      </c>
      <c r="BK202" s="139">
        <f>ROUND(I202*H202,2)</f>
        <v>6558.09</v>
      </c>
      <c r="BL202" s="15" t="s">
        <v>161</v>
      </c>
      <c r="BM202" s="138" t="s">
        <v>1802</v>
      </c>
    </row>
    <row r="203" spans="2:65" s="12" customFormat="1">
      <c r="B203" s="154"/>
      <c r="D203" s="155" t="s">
        <v>800</v>
      </c>
      <c r="E203" s="156" t="s">
        <v>3</v>
      </c>
      <c r="F203" s="157" t="s">
        <v>1803</v>
      </c>
      <c r="H203" s="158">
        <v>270</v>
      </c>
      <c r="I203" s="159"/>
      <c r="L203" s="154"/>
      <c r="M203" s="160"/>
      <c r="T203" s="161"/>
      <c r="AT203" s="156" t="s">
        <v>800</v>
      </c>
      <c r="AU203" s="156" t="s">
        <v>81</v>
      </c>
      <c r="AV203" s="12" t="s">
        <v>81</v>
      </c>
      <c r="AW203" s="12" t="s">
        <v>30</v>
      </c>
      <c r="AX203" s="12" t="s">
        <v>79</v>
      </c>
      <c r="AY203" s="156" t="s">
        <v>153</v>
      </c>
    </row>
    <row r="204" spans="2:65" s="1" customFormat="1" ht="16.5" customHeight="1">
      <c r="B204" s="125"/>
      <c r="C204" s="126" t="s">
        <v>715</v>
      </c>
      <c r="D204" s="126" t="s">
        <v>156</v>
      </c>
      <c r="E204" s="127" t="s">
        <v>1804</v>
      </c>
      <c r="F204" s="128" t="s">
        <v>830</v>
      </c>
      <c r="G204" s="129" t="s">
        <v>360</v>
      </c>
      <c r="H204" s="130">
        <v>460</v>
      </c>
      <c r="I204" s="131">
        <v>56.562659999999994</v>
      </c>
      <c r="J204" s="132">
        <f>ROUND(I204*H204,2)</f>
        <v>26018.82</v>
      </c>
      <c r="K204" s="128" t="s">
        <v>3</v>
      </c>
      <c r="L204" s="133"/>
      <c r="M204" s="134" t="s">
        <v>3</v>
      </c>
      <c r="N204" s="135" t="s">
        <v>42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160</v>
      </c>
      <c r="AT204" s="138" t="s">
        <v>156</v>
      </c>
      <c r="AU204" s="138" t="s">
        <v>81</v>
      </c>
      <c r="AY204" s="15" t="s">
        <v>153</v>
      </c>
      <c r="BE204" s="139">
        <f>IF(N204="základní",J204,0)</f>
        <v>26018.82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5" t="s">
        <v>79</v>
      </c>
      <c r="BK204" s="139">
        <f>ROUND(I204*H204,2)</f>
        <v>26018.82</v>
      </c>
      <c r="BL204" s="15" t="s">
        <v>161</v>
      </c>
      <c r="BM204" s="138" t="s">
        <v>1805</v>
      </c>
    </row>
    <row r="205" spans="2:65" s="12" customFormat="1">
      <c r="B205" s="154"/>
      <c r="D205" s="155" t="s">
        <v>800</v>
      </c>
      <c r="E205" s="156" t="s">
        <v>3</v>
      </c>
      <c r="F205" s="157" t="s">
        <v>1806</v>
      </c>
      <c r="H205" s="158">
        <v>460</v>
      </c>
      <c r="I205" s="159"/>
      <c r="L205" s="154"/>
      <c r="M205" s="160"/>
      <c r="T205" s="161"/>
      <c r="AT205" s="156" t="s">
        <v>800</v>
      </c>
      <c r="AU205" s="156" t="s">
        <v>81</v>
      </c>
      <c r="AV205" s="12" t="s">
        <v>81</v>
      </c>
      <c r="AW205" s="12" t="s">
        <v>30</v>
      </c>
      <c r="AX205" s="12" t="s">
        <v>79</v>
      </c>
      <c r="AY205" s="156" t="s">
        <v>153</v>
      </c>
    </row>
    <row r="206" spans="2:65" s="1" customFormat="1" ht="16.5" customHeight="1">
      <c r="B206" s="125"/>
      <c r="C206" s="126" t="s">
        <v>575</v>
      </c>
      <c r="D206" s="126" t="s">
        <v>156</v>
      </c>
      <c r="E206" s="127" t="s">
        <v>1807</v>
      </c>
      <c r="F206" s="128" t="s">
        <v>835</v>
      </c>
      <c r="G206" s="129" t="s">
        <v>360</v>
      </c>
      <c r="H206" s="130">
        <v>120</v>
      </c>
      <c r="I206" s="131">
        <v>16.353149999999999</v>
      </c>
      <c r="J206" s="132">
        <f>ROUND(I206*H206,2)</f>
        <v>1962.38</v>
      </c>
      <c r="K206" s="128" t="s">
        <v>3</v>
      </c>
      <c r="L206" s="133"/>
      <c r="M206" s="134" t="s">
        <v>3</v>
      </c>
      <c r="N206" s="135" t="s">
        <v>42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160</v>
      </c>
      <c r="AT206" s="138" t="s">
        <v>156</v>
      </c>
      <c r="AU206" s="138" t="s">
        <v>81</v>
      </c>
      <c r="AY206" s="15" t="s">
        <v>153</v>
      </c>
      <c r="BE206" s="139">
        <f>IF(N206="základní",J206,0)</f>
        <v>1962.38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79</v>
      </c>
      <c r="BK206" s="139">
        <f>ROUND(I206*H206,2)</f>
        <v>1962.38</v>
      </c>
      <c r="BL206" s="15" t="s">
        <v>161</v>
      </c>
      <c r="BM206" s="138" t="s">
        <v>1808</v>
      </c>
    </row>
    <row r="207" spans="2:65" s="12" customFormat="1">
      <c r="B207" s="154"/>
      <c r="D207" s="155" t="s">
        <v>800</v>
      </c>
      <c r="E207" s="156" t="s">
        <v>3</v>
      </c>
      <c r="F207" s="157" t="s">
        <v>389</v>
      </c>
      <c r="H207" s="158">
        <v>120</v>
      </c>
      <c r="I207" s="159"/>
      <c r="L207" s="154"/>
      <c r="M207" s="160"/>
      <c r="T207" s="161"/>
      <c r="AT207" s="156" t="s">
        <v>800</v>
      </c>
      <c r="AU207" s="156" t="s">
        <v>81</v>
      </c>
      <c r="AV207" s="12" t="s">
        <v>81</v>
      </c>
      <c r="AW207" s="12" t="s">
        <v>30</v>
      </c>
      <c r="AX207" s="12" t="s">
        <v>79</v>
      </c>
      <c r="AY207" s="156" t="s">
        <v>153</v>
      </c>
    </row>
    <row r="208" spans="2:65" s="1" customFormat="1" ht="16.5" customHeight="1">
      <c r="B208" s="125"/>
      <c r="C208" s="126" t="s">
        <v>725</v>
      </c>
      <c r="D208" s="126" t="s">
        <v>156</v>
      </c>
      <c r="E208" s="127" t="s">
        <v>1809</v>
      </c>
      <c r="F208" s="128" t="s">
        <v>1810</v>
      </c>
      <c r="G208" s="129" t="s">
        <v>360</v>
      </c>
      <c r="H208" s="130">
        <v>120</v>
      </c>
      <c r="I208" s="131">
        <v>30.590009999999999</v>
      </c>
      <c r="J208" s="132">
        <f>ROUND(I208*H208,2)</f>
        <v>3670.8</v>
      </c>
      <c r="K208" s="128" t="s">
        <v>3</v>
      </c>
      <c r="L208" s="133"/>
      <c r="M208" s="134" t="s">
        <v>3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160</v>
      </c>
      <c r="AT208" s="138" t="s">
        <v>156</v>
      </c>
      <c r="AU208" s="138" t="s">
        <v>81</v>
      </c>
      <c r="AY208" s="15" t="s">
        <v>153</v>
      </c>
      <c r="BE208" s="139">
        <f>IF(N208="základní",J208,0)</f>
        <v>3670.8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5" t="s">
        <v>79</v>
      </c>
      <c r="BK208" s="139">
        <f>ROUND(I208*H208,2)</f>
        <v>3670.8</v>
      </c>
      <c r="BL208" s="15" t="s">
        <v>161</v>
      </c>
      <c r="BM208" s="138" t="s">
        <v>1811</v>
      </c>
    </row>
    <row r="209" spans="2:65" s="12" customFormat="1">
      <c r="B209" s="154"/>
      <c r="D209" s="155" t="s">
        <v>800</v>
      </c>
      <c r="E209" s="156" t="s">
        <v>3</v>
      </c>
      <c r="F209" s="157" t="s">
        <v>389</v>
      </c>
      <c r="H209" s="158">
        <v>120</v>
      </c>
      <c r="I209" s="159"/>
      <c r="L209" s="154"/>
      <c r="M209" s="160"/>
      <c r="T209" s="161"/>
      <c r="AT209" s="156" t="s">
        <v>800</v>
      </c>
      <c r="AU209" s="156" t="s">
        <v>81</v>
      </c>
      <c r="AV209" s="12" t="s">
        <v>81</v>
      </c>
      <c r="AW209" s="12" t="s">
        <v>30</v>
      </c>
      <c r="AX209" s="12" t="s">
        <v>79</v>
      </c>
      <c r="AY209" s="156" t="s">
        <v>153</v>
      </c>
    </row>
    <row r="210" spans="2:65" s="1" customFormat="1" ht="16.5" customHeight="1">
      <c r="B210" s="125"/>
      <c r="C210" s="126" t="s">
        <v>578</v>
      </c>
      <c r="D210" s="126" t="s">
        <v>156</v>
      </c>
      <c r="E210" s="127" t="s">
        <v>1812</v>
      </c>
      <c r="F210" s="128" t="s">
        <v>1813</v>
      </c>
      <c r="G210" s="129" t="s">
        <v>360</v>
      </c>
      <c r="H210" s="130">
        <v>80</v>
      </c>
      <c r="I210" s="131">
        <v>27.165467999999997</v>
      </c>
      <c r="J210" s="132">
        <f>ROUND(I210*H210,2)</f>
        <v>2173.2399999999998</v>
      </c>
      <c r="K210" s="128" t="s">
        <v>3</v>
      </c>
      <c r="L210" s="133"/>
      <c r="M210" s="134" t="s">
        <v>3</v>
      </c>
      <c r="N210" s="135" t="s">
        <v>42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160</v>
      </c>
      <c r="AT210" s="138" t="s">
        <v>156</v>
      </c>
      <c r="AU210" s="138" t="s">
        <v>81</v>
      </c>
      <c r="AY210" s="15" t="s">
        <v>153</v>
      </c>
      <c r="BE210" s="139">
        <f>IF(N210="základní",J210,0)</f>
        <v>2173.2399999999998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5" t="s">
        <v>79</v>
      </c>
      <c r="BK210" s="139">
        <f>ROUND(I210*H210,2)</f>
        <v>2173.2399999999998</v>
      </c>
      <c r="BL210" s="15" t="s">
        <v>161</v>
      </c>
      <c r="BM210" s="138" t="s">
        <v>1814</v>
      </c>
    </row>
    <row r="211" spans="2:65" s="12" customFormat="1">
      <c r="B211" s="154"/>
      <c r="D211" s="155" t="s">
        <v>800</v>
      </c>
      <c r="E211" s="156" t="s">
        <v>3</v>
      </c>
      <c r="F211" s="157" t="s">
        <v>639</v>
      </c>
      <c r="H211" s="158">
        <v>80</v>
      </c>
      <c r="I211" s="159"/>
      <c r="L211" s="154"/>
      <c r="M211" s="160"/>
      <c r="T211" s="161"/>
      <c r="AT211" s="156" t="s">
        <v>800</v>
      </c>
      <c r="AU211" s="156" t="s">
        <v>81</v>
      </c>
      <c r="AV211" s="12" t="s">
        <v>81</v>
      </c>
      <c r="AW211" s="12" t="s">
        <v>30</v>
      </c>
      <c r="AX211" s="12" t="s">
        <v>79</v>
      </c>
      <c r="AY211" s="156" t="s">
        <v>153</v>
      </c>
    </row>
    <row r="212" spans="2:65" s="1" customFormat="1" ht="16.5" customHeight="1">
      <c r="B212" s="125"/>
      <c r="C212" s="126" t="s">
        <v>732</v>
      </c>
      <c r="D212" s="126" t="s">
        <v>156</v>
      </c>
      <c r="E212" s="127" t="s">
        <v>1815</v>
      </c>
      <c r="F212" s="128" t="s">
        <v>839</v>
      </c>
      <c r="G212" s="129" t="s">
        <v>360</v>
      </c>
      <c r="H212" s="130">
        <v>260</v>
      </c>
      <c r="I212" s="131">
        <v>38.314468499999997</v>
      </c>
      <c r="J212" s="132">
        <f>ROUND(I212*H212,2)</f>
        <v>9961.76</v>
      </c>
      <c r="K212" s="128" t="s">
        <v>3</v>
      </c>
      <c r="L212" s="133"/>
      <c r="M212" s="134" t="s">
        <v>3</v>
      </c>
      <c r="N212" s="135" t="s">
        <v>42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160</v>
      </c>
      <c r="AT212" s="138" t="s">
        <v>156</v>
      </c>
      <c r="AU212" s="138" t="s">
        <v>81</v>
      </c>
      <c r="AY212" s="15" t="s">
        <v>153</v>
      </c>
      <c r="BE212" s="139">
        <f>IF(N212="základní",J212,0)</f>
        <v>9961.76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79</v>
      </c>
      <c r="BK212" s="139">
        <f>ROUND(I212*H212,2)</f>
        <v>9961.76</v>
      </c>
      <c r="BL212" s="15" t="s">
        <v>161</v>
      </c>
      <c r="BM212" s="138" t="s">
        <v>1816</v>
      </c>
    </row>
    <row r="213" spans="2:65" s="12" customFormat="1">
      <c r="B213" s="154"/>
      <c r="D213" s="155" t="s">
        <v>800</v>
      </c>
      <c r="E213" s="156" t="s">
        <v>3</v>
      </c>
      <c r="F213" s="157" t="s">
        <v>1817</v>
      </c>
      <c r="H213" s="158">
        <v>260</v>
      </c>
      <c r="I213" s="159"/>
      <c r="L213" s="154"/>
      <c r="M213" s="160"/>
      <c r="T213" s="161"/>
      <c r="AT213" s="156" t="s">
        <v>800</v>
      </c>
      <c r="AU213" s="156" t="s">
        <v>81</v>
      </c>
      <c r="AV213" s="12" t="s">
        <v>81</v>
      </c>
      <c r="AW213" s="12" t="s">
        <v>30</v>
      </c>
      <c r="AX213" s="12" t="s">
        <v>79</v>
      </c>
      <c r="AY213" s="156" t="s">
        <v>153</v>
      </c>
    </row>
    <row r="214" spans="2:65" s="1" customFormat="1" ht="16.5" customHeight="1">
      <c r="B214" s="125"/>
      <c r="C214" s="126" t="s">
        <v>582</v>
      </c>
      <c r="D214" s="126" t="s">
        <v>156</v>
      </c>
      <c r="E214" s="127" t="s">
        <v>1818</v>
      </c>
      <c r="F214" s="128" t="s">
        <v>1819</v>
      </c>
      <c r="G214" s="129" t="s">
        <v>360</v>
      </c>
      <c r="H214" s="130">
        <v>20</v>
      </c>
      <c r="I214" s="131">
        <v>771.13759799999991</v>
      </c>
      <c r="J214" s="132">
        <f>ROUND(I214*H214,2)</f>
        <v>15422.75</v>
      </c>
      <c r="K214" s="128" t="s">
        <v>3</v>
      </c>
      <c r="L214" s="133"/>
      <c r="M214" s="134" t="s">
        <v>3</v>
      </c>
      <c r="N214" s="135" t="s">
        <v>42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160</v>
      </c>
      <c r="AT214" s="138" t="s">
        <v>156</v>
      </c>
      <c r="AU214" s="138" t="s">
        <v>81</v>
      </c>
      <c r="AY214" s="15" t="s">
        <v>153</v>
      </c>
      <c r="BE214" s="139">
        <f>IF(N214="základní",J214,0)</f>
        <v>15422.75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79</v>
      </c>
      <c r="BK214" s="139">
        <f>ROUND(I214*H214,2)</f>
        <v>15422.75</v>
      </c>
      <c r="BL214" s="15" t="s">
        <v>161</v>
      </c>
      <c r="BM214" s="138" t="s">
        <v>1820</v>
      </c>
    </row>
    <row r="215" spans="2:65" s="12" customFormat="1">
      <c r="B215" s="154"/>
      <c r="D215" s="155" t="s">
        <v>800</v>
      </c>
      <c r="E215" s="156" t="s">
        <v>3</v>
      </c>
      <c r="F215" s="157" t="s">
        <v>1821</v>
      </c>
      <c r="H215" s="158">
        <v>20</v>
      </c>
      <c r="I215" s="159"/>
      <c r="L215" s="154"/>
      <c r="M215" s="160"/>
      <c r="T215" s="161"/>
      <c r="AT215" s="156" t="s">
        <v>800</v>
      </c>
      <c r="AU215" s="156" t="s">
        <v>81</v>
      </c>
      <c r="AV215" s="12" t="s">
        <v>81</v>
      </c>
      <c r="AW215" s="12" t="s">
        <v>30</v>
      </c>
      <c r="AX215" s="12" t="s">
        <v>79</v>
      </c>
      <c r="AY215" s="156" t="s">
        <v>153</v>
      </c>
    </row>
    <row r="216" spans="2:65" s="1" customFormat="1" ht="16.5" customHeight="1">
      <c r="B216" s="125"/>
      <c r="C216" s="126" t="s">
        <v>739</v>
      </c>
      <c r="D216" s="126" t="s">
        <v>156</v>
      </c>
      <c r="E216" s="127" t="s">
        <v>1822</v>
      </c>
      <c r="F216" s="128" t="s">
        <v>1823</v>
      </c>
      <c r="G216" s="129" t="s">
        <v>360</v>
      </c>
      <c r="H216" s="130">
        <v>10</v>
      </c>
      <c r="I216" s="131">
        <v>979.26509999999996</v>
      </c>
      <c r="J216" s="132">
        <f>ROUND(I216*H216,2)</f>
        <v>9792.65</v>
      </c>
      <c r="K216" s="128" t="s">
        <v>3</v>
      </c>
      <c r="L216" s="133"/>
      <c r="M216" s="134" t="s">
        <v>3</v>
      </c>
      <c r="N216" s="135" t="s">
        <v>42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160</v>
      </c>
      <c r="AT216" s="138" t="s">
        <v>156</v>
      </c>
      <c r="AU216" s="138" t="s">
        <v>81</v>
      </c>
      <c r="AY216" s="15" t="s">
        <v>153</v>
      </c>
      <c r="BE216" s="139">
        <f>IF(N216="základní",J216,0)</f>
        <v>9792.65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5" t="s">
        <v>79</v>
      </c>
      <c r="BK216" s="139">
        <f>ROUND(I216*H216,2)</f>
        <v>9792.65</v>
      </c>
      <c r="BL216" s="15" t="s">
        <v>161</v>
      </c>
      <c r="BM216" s="138" t="s">
        <v>1824</v>
      </c>
    </row>
    <row r="217" spans="2:65" s="12" customFormat="1">
      <c r="B217" s="154"/>
      <c r="D217" s="155" t="s">
        <v>800</v>
      </c>
      <c r="E217" s="156" t="s">
        <v>3</v>
      </c>
      <c r="F217" s="157" t="s">
        <v>193</v>
      </c>
      <c r="H217" s="158">
        <v>10</v>
      </c>
      <c r="I217" s="159"/>
      <c r="L217" s="154"/>
      <c r="M217" s="160"/>
      <c r="T217" s="161"/>
      <c r="AT217" s="156" t="s">
        <v>800</v>
      </c>
      <c r="AU217" s="156" t="s">
        <v>81</v>
      </c>
      <c r="AV217" s="12" t="s">
        <v>81</v>
      </c>
      <c r="AW217" s="12" t="s">
        <v>30</v>
      </c>
      <c r="AX217" s="12" t="s">
        <v>79</v>
      </c>
      <c r="AY217" s="156" t="s">
        <v>153</v>
      </c>
    </row>
    <row r="218" spans="2:65" s="1" customFormat="1" ht="16.5" customHeight="1">
      <c r="B218" s="125"/>
      <c r="C218" s="126" t="s">
        <v>585</v>
      </c>
      <c r="D218" s="126" t="s">
        <v>156</v>
      </c>
      <c r="E218" s="127" t="s">
        <v>1825</v>
      </c>
      <c r="F218" s="128" t="s">
        <v>847</v>
      </c>
      <c r="G218" s="129" t="s">
        <v>360</v>
      </c>
      <c r="H218" s="130">
        <v>80</v>
      </c>
      <c r="I218" s="131">
        <v>33.918357</v>
      </c>
      <c r="J218" s="132">
        <f>ROUND(I218*H218,2)</f>
        <v>2713.47</v>
      </c>
      <c r="K218" s="128" t="s">
        <v>3</v>
      </c>
      <c r="L218" s="133"/>
      <c r="M218" s="134" t="s">
        <v>3</v>
      </c>
      <c r="N218" s="135" t="s">
        <v>42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160</v>
      </c>
      <c r="AT218" s="138" t="s">
        <v>156</v>
      </c>
      <c r="AU218" s="138" t="s">
        <v>81</v>
      </c>
      <c r="AY218" s="15" t="s">
        <v>153</v>
      </c>
      <c r="BE218" s="139">
        <f>IF(N218="základní",J218,0)</f>
        <v>2713.47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5" t="s">
        <v>79</v>
      </c>
      <c r="BK218" s="139">
        <f>ROUND(I218*H218,2)</f>
        <v>2713.47</v>
      </c>
      <c r="BL218" s="15" t="s">
        <v>161</v>
      </c>
      <c r="BM218" s="138" t="s">
        <v>1826</v>
      </c>
    </row>
    <row r="219" spans="2:65" s="12" customFormat="1">
      <c r="B219" s="154"/>
      <c r="D219" s="155" t="s">
        <v>800</v>
      </c>
      <c r="E219" s="156" t="s">
        <v>3</v>
      </c>
      <c r="F219" s="157" t="s">
        <v>639</v>
      </c>
      <c r="H219" s="158">
        <v>80</v>
      </c>
      <c r="I219" s="159"/>
      <c r="L219" s="154"/>
      <c r="M219" s="160"/>
      <c r="T219" s="161"/>
      <c r="AT219" s="156" t="s">
        <v>800</v>
      </c>
      <c r="AU219" s="156" t="s">
        <v>81</v>
      </c>
      <c r="AV219" s="12" t="s">
        <v>81</v>
      </c>
      <c r="AW219" s="12" t="s">
        <v>30</v>
      </c>
      <c r="AX219" s="12" t="s">
        <v>79</v>
      </c>
      <c r="AY219" s="156" t="s">
        <v>153</v>
      </c>
    </row>
    <row r="220" spans="2:65" s="1" customFormat="1" ht="16.5" customHeight="1">
      <c r="B220" s="125"/>
      <c r="C220" s="126" t="s">
        <v>745</v>
      </c>
      <c r="D220" s="126" t="s">
        <v>156</v>
      </c>
      <c r="E220" s="127" t="s">
        <v>1827</v>
      </c>
      <c r="F220" s="128" t="s">
        <v>851</v>
      </c>
      <c r="G220" s="129" t="s">
        <v>360</v>
      </c>
      <c r="H220" s="130">
        <v>150</v>
      </c>
      <c r="I220" s="131">
        <v>32.465812499999998</v>
      </c>
      <c r="J220" s="132">
        <f>ROUND(I220*H220,2)</f>
        <v>4869.87</v>
      </c>
      <c r="K220" s="128" t="s">
        <v>3</v>
      </c>
      <c r="L220" s="133"/>
      <c r="M220" s="134" t="s">
        <v>3</v>
      </c>
      <c r="N220" s="135" t="s">
        <v>42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160</v>
      </c>
      <c r="AT220" s="138" t="s">
        <v>156</v>
      </c>
      <c r="AU220" s="138" t="s">
        <v>81</v>
      </c>
      <c r="AY220" s="15" t="s">
        <v>153</v>
      </c>
      <c r="BE220" s="139">
        <f>IF(N220="základní",J220,0)</f>
        <v>4869.87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79</v>
      </c>
      <c r="BK220" s="139">
        <f>ROUND(I220*H220,2)</f>
        <v>4869.87</v>
      </c>
      <c r="BL220" s="15" t="s">
        <v>161</v>
      </c>
      <c r="BM220" s="138" t="s">
        <v>1828</v>
      </c>
    </row>
    <row r="221" spans="2:65" s="1" customFormat="1" ht="16.5" customHeight="1">
      <c r="B221" s="125"/>
      <c r="C221" s="126" t="s">
        <v>589</v>
      </c>
      <c r="D221" s="126" t="s">
        <v>156</v>
      </c>
      <c r="E221" s="127" t="s">
        <v>1829</v>
      </c>
      <c r="F221" s="128" t="s">
        <v>854</v>
      </c>
      <c r="G221" s="129" t="s">
        <v>360</v>
      </c>
      <c r="H221" s="130">
        <v>30</v>
      </c>
      <c r="I221" s="131">
        <v>55.071637500000001</v>
      </c>
      <c r="J221" s="132">
        <f>ROUND(I221*H221,2)</f>
        <v>1652.15</v>
      </c>
      <c r="K221" s="128" t="s">
        <v>3</v>
      </c>
      <c r="L221" s="133"/>
      <c r="M221" s="134" t="s">
        <v>3</v>
      </c>
      <c r="N221" s="135" t="s">
        <v>42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160</v>
      </c>
      <c r="AT221" s="138" t="s">
        <v>156</v>
      </c>
      <c r="AU221" s="138" t="s">
        <v>81</v>
      </c>
      <c r="AY221" s="15" t="s">
        <v>153</v>
      </c>
      <c r="BE221" s="139">
        <f>IF(N221="základní",J221,0)</f>
        <v>1652.15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5" t="s">
        <v>79</v>
      </c>
      <c r="BK221" s="139">
        <f>ROUND(I221*H221,2)</f>
        <v>1652.15</v>
      </c>
      <c r="BL221" s="15" t="s">
        <v>161</v>
      </c>
      <c r="BM221" s="138" t="s">
        <v>1830</v>
      </c>
    </row>
    <row r="222" spans="2:65" s="1" customFormat="1" ht="16.5" customHeight="1">
      <c r="B222" s="125"/>
      <c r="C222" s="126" t="s">
        <v>753</v>
      </c>
      <c r="D222" s="126" t="s">
        <v>156</v>
      </c>
      <c r="E222" s="127" t="s">
        <v>1831</v>
      </c>
      <c r="F222" s="128" t="s">
        <v>322</v>
      </c>
      <c r="G222" s="129" t="s">
        <v>164</v>
      </c>
      <c r="H222" s="130">
        <v>1</v>
      </c>
      <c r="I222" s="131">
        <v>8753.744999999999</v>
      </c>
      <c r="J222" s="132">
        <f>ROUND(I222*H222,2)</f>
        <v>8753.75</v>
      </c>
      <c r="K222" s="128" t="s">
        <v>3</v>
      </c>
      <c r="L222" s="133"/>
      <c r="M222" s="134" t="s">
        <v>3</v>
      </c>
      <c r="N222" s="135" t="s">
        <v>42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160</v>
      </c>
      <c r="AT222" s="138" t="s">
        <v>156</v>
      </c>
      <c r="AU222" s="138" t="s">
        <v>81</v>
      </c>
      <c r="AY222" s="15" t="s">
        <v>153</v>
      </c>
      <c r="BE222" s="139">
        <f>IF(N222="základní",J222,0)</f>
        <v>8753.75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79</v>
      </c>
      <c r="BK222" s="139">
        <f>ROUND(I222*H222,2)</f>
        <v>8753.75</v>
      </c>
      <c r="BL222" s="15" t="s">
        <v>161</v>
      </c>
      <c r="BM222" s="138" t="s">
        <v>1832</v>
      </c>
    </row>
    <row r="223" spans="2:65" s="11" customFormat="1" ht="22.9" customHeight="1">
      <c r="B223" s="113"/>
      <c r="D223" s="114" t="s">
        <v>70</v>
      </c>
      <c r="E223" s="123" t="s">
        <v>324</v>
      </c>
      <c r="F223" s="123" t="s">
        <v>325</v>
      </c>
      <c r="I223" s="116"/>
      <c r="J223" s="124">
        <f>BK223</f>
        <v>87123.499999999971</v>
      </c>
      <c r="L223" s="113"/>
      <c r="M223" s="118"/>
      <c r="P223" s="119">
        <f>SUM(P224:P243)</f>
        <v>0</v>
      </c>
      <c r="R223" s="119">
        <f>SUM(R224:R243)</f>
        <v>0</v>
      </c>
      <c r="T223" s="120">
        <f>SUM(T224:T243)</f>
        <v>0</v>
      </c>
      <c r="AR223" s="114" t="s">
        <v>79</v>
      </c>
      <c r="AT223" s="121" t="s">
        <v>70</v>
      </c>
      <c r="AU223" s="121" t="s">
        <v>79</v>
      </c>
      <c r="AY223" s="114" t="s">
        <v>153</v>
      </c>
      <c r="BK223" s="122">
        <f>SUM(BK224:BK243)</f>
        <v>87123.499999999971</v>
      </c>
    </row>
    <row r="224" spans="2:65" s="1" customFormat="1" ht="16.5" customHeight="1">
      <c r="B224" s="125"/>
      <c r="C224" s="126" t="s">
        <v>592</v>
      </c>
      <c r="D224" s="126" t="s">
        <v>156</v>
      </c>
      <c r="E224" s="127" t="s">
        <v>1833</v>
      </c>
      <c r="F224" s="128" t="s">
        <v>860</v>
      </c>
      <c r="G224" s="129" t="s">
        <v>360</v>
      </c>
      <c r="H224" s="130">
        <v>32</v>
      </c>
      <c r="I224" s="131">
        <v>149.10225</v>
      </c>
      <c r="J224" s="132">
        <f t="shared" ref="J224:J243" si="40">ROUND(I224*H224,2)</f>
        <v>4771.2700000000004</v>
      </c>
      <c r="K224" s="128" t="s">
        <v>3</v>
      </c>
      <c r="L224" s="133"/>
      <c r="M224" s="134" t="s">
        <v>3</v>
      </c>
      <c r="N224" s="135" t="s">
        <v>42</v>
      </c>
      <c r="P224" s="136">
        <f t="shared" ref="P224:P243" si="41">O224*H224</f>
        <v>0</v>
      </c>
      <c r="Q224" s="136">
        <v>0</v>
      </c>
      <c r="R224" s="136">
        <f t="shared" ref="R224:R243" si="42">Q224*H224</f>
        <v>0</v>
      </c>
      <c r="S224" s="136">
        <v>0</v>
      </c>
      <c r="T224" s="137">
        <f t="shared" ref="T224:T243" si="43">S224*H224</f>
        <v>0</v>
      </c>
      <c r="AR224" s="138" t="s">
        <v>160</v>
      </c>
      <c r="AT224" s="138" t="s">
        <v>156</v>
      </c>
      <c r="AU224" s="138" t="s">
        <v>81</v>
      </c>
      <c r="AY224" s="15" t="s">
        <v>153</v>
      </c>
      <c r="BE224" s="139">
        <f t="shared" ref="BE224:BE243" si="44">IF(N224="základní",J224,0)</f>
        <v>4771.2700000000004</v>
      </c>
      <c r="BF224" s="139">
        <f t="shared" ref="BF224:BF243" si="45">IF(N224="snížená",J224,0)</f>
        <v>0</v>
      </c>
      <c r="BG224" s="139">
        <f t="shared" ref="BG224:BG243" si="46">IF(N224="zákl. přenesená",J224,0)</f>
        <v>0</v>
      </c>
      <c r="BH224" s="139">
        <f t="shared" ref="BH224:BH243" si="47">IF(N224="sníž. přenesená",J224,0)</f>
        <v>0</v>
      </c>
      <c r="BI224" s="139">
        <f t="shared" ref="BI224:BI243" si="48">IF(N224="nulová",J224,0)</f>
        <v>0</v>
      </c>
      <c r="BJ224" s="15" t="s">
        <v>79</v>
      </c>
      <c r="BK224" s="139">
        <f t="shared" ref="BK224:BK243" si="49">ROUND(I224*H224,2)</f>
        <v>4771.2700000000004</v>
      </c>
      <c r="BL224" s="15" t="s">
        <v>161</v>
      </c>
      <c r="BM224" s="138" t="s">
        <v>1834</v>
      </c>
    </row>
    <row r="225" spans="2:65" s="1" customFormat="1" ht="16.5" customHeight="1">
      <c r="B225" s="125"/>
      <c r="C225" s="126" t="s">
        <v>758</v>
      </c>
      <c r="D225" s="126" t="s">
        <v>156</v>
      </c>
      <c r="E225" s="127" t="s">
        <v>1835</v>
      </c>
      <c r="F225" s="128" t="s">
        <v>864</v>
      </c>
      <c r="G225" s="129" t="s">
        <v>360</v>
      </c>
      <c r="H225" s="130">
        <v>56</v>
      </c>
      <c r="I225" s="131">
        <v>176.03684999999999</v>
      </c>
      <c r="J225" s="132">
        <f t="shared" si="40"/>
        <v>9858.06</v>
      </c>
      <c r="K225" s="128" t="s">
        <v>3</v>
      </c>
      <c r="L225" s="133"/>
      <c r="M225" s="134" t="s">
        <v>3</v>
      </c>
      <c r="N225" s="135" t="s">
        <v>42</v>
      </c>
      <c r="P225" s="136">
        <f t="shared" si="41"/>
        <v>0</v>
      </c>
      <c r="Q225" s="136">
        <v>0</v>
      </c>
      <c r="R225" s="136">
        <f t="shared" si="42"/>
        <v>0</v>
      </c>
      <c r="S225" s="136">
        <v>0</v>
      </c>
      <c r="T225" s="137">
        <f t="shared" si="43"/>
        <v>0</v>
      </c>
      <c r="AR225" s="138" t="s">
        <v>160</v>
      </c>
      <c r="AT225" s="138" t="s">
        <v>156</v>
      </c>
      <c r="AU225" s="138" t="s">
        <v>81</v>
      </c>
      <c r="AY225" s="15" t="s">
        <v>153</v>
      </c>
      <c r="BE225" s="139">
        <f t="shared" si="44"/>
        <v>9858.06</v>
      </c>
      <c r="BF225" s="139">
        <f t="shared" si="45"/>
        <v>0</v>
      </c>
      <c r="BG225" s="139">
        <f t="shared" si="46"/>
        <v>0</v>
      </c>
      <c r="BH225" s="139">
        <f t="shared" si="47"/>
        <v>0</v>
      </c>
      <c r="BI225" s="139">
        <f t="shared" si="48"/>
        <v>0</v>
      </c>
      <c r="BJ225" s="15" t="s">
        <v>79</v>
      </c>
      <c r="BK225" s="139">
        <f t="shared" si="49"/>
        <v>9858.06</v>
      </c>
      <c r="BL225" s="15" t="s">
        <v>161</v>
      </c>
      <c r="BM225" s="138" t="s">
        <v>1836</v>
      </c>
    </row>
    <row r="226" spans="2:65" s="1" customFormat="1" ht="16.5" customHeight="1">
      <c r="B226" s="125"/>
      <c r="C226" s="126" t="s">
        <v>377</v>
      </c>
      <c r="D226" s="126" t="s">
        <v>156</v>
      </c>
      <c r="E226" s="127" t="s">
        <v>1837</v>
      </c>
      <c r="F226" s="128" t="s">
        <v>867</v>
      </c>
      <c r="G226" s="129" t="s">
        <v>159</v>
      </c>
      <c r="H226" s="130">
        <v>64</v>
      </c>
      <c r="I226" s="131">
        <v>136.59690000000001</v>
      </c>
      <c r="J226" s="132">
        <f t="shared" si="40"/>
        <v>8742.2000000000007</v>
      </c>
      <c r="K226" s="128" t="s">
        <v>3</v>
      </c>
      <c r="L226" s="133"/>
      <c r="M226" s="134" t="s">
        <v>3</v>
      </c>
      <c r="N226" s="135" t="s">
        <v>42</v>
      </c>
      <c r="P226" s="136">
        <f t="shared" si="41"/>
        <v>0</v>
      </c>
      <c r="Q226" s="136">
        <v>0</v>
      </c>
      <c r="R226" s="136">
        <f t="shared" si="42"/>
        <v>0</v>
      </c>
      <c r="S226" s="136">
        <v>0</v>
      </c>
      <c r="T226" s="137">
        <f t="shared" si="43"/>
        <v>0</v>
      </c>
      <c r="AR226" s="138" t="s">
        <v>160</v>
      </c>
      <c r="AT226" s="138" t="s">
        <v>156</v>
      </c>
      <c r="AU226" s="138" t="s">
        <v>81</v>
      </c>
      <c r="AY226" s="15" t="s">
        <v>153</v>
      </c>
      <c r="BE226" s="139">
        <f t="shared" si="44"/>
        <v>8742.2000000000007</v>
      </c>
      <c r="BF226" s="139">
        <f t="shared" si="45"/>
        <v>0</v>
      </c>
      <c r="BG226" s="139">
        <f t="shared" si="46"/>
        <v>0</v>
      </c>
      <c r="BH226" s="139">
        <f t="shared" si="47"/>
        <v>0</v>
      </c>
      <c r="BI226" s="139">
        <f t="shared" si="48"/>
        <v>0</v>
      </c>
      <c r="BJ226" s="15" t="s">
        <v>79</v>
      </c>
      <c r="BK226" s="139">
        <f t="shared" si="49"/>
        <v>8742.2000000000007</v>
      </c>
      <c r="BL226" s="15" t="s">
        <v>161</v>
      </c>
      <c r="BM226" s="138" t="s">
        <v>1838</v>
      </c>
    </row>
    <row r="227" spans="2:65" s="1" customFormat="1" ht="16.5" customHeight="1">
      <c r="B227" s="125"/>
      <c r="C227" s="126" t="s">
        <v>763</v>
      </c>
      <c r="D227" s="126" t="s">
        <v>156</v>
      </c>
      <c r="E227" s="127" t="s">
        <v>1839</v>
      </c>
      <c r="F227" s="128" t="s">
        <v>871</v>
      </c>
      <c r="G227" s="129" t="s">
        <v>159</v>
      </c>
      <c r="H227" s="130">
        <v>112</v>
      </c>
      <c r="I227" s="131">
        <v>148.52508</v>
      </c>
      <c r="J227" s="132">
        <f t="shared" si="40"/>
        <v>16634.810000000001</v>
      </c>
      <c r="K227" s="128" t="s">
        <v>3</v>
      </c>
      <c r="L227" s="133"/>
      <c r="M227" s="134" t="s">
        <v>3</v>
      </c>
      <c r="N227" s="135" t="s">
        <v>42</v>
      </c>
      <c r="P227" s="136">
        <f t="shared" si="41"/>
        <v>0</v>
      </c>
      <c r="Q227" s="136">
        <v>0</v>
      </c>
      <c r="R227" s="136">
        <f t="shared" si="42"/>
        <v>0</v>
      </c>
      <c r="S227" s="136">
        <v>0</v>
      </c>
      <c r="T227" s="137">
        <f t="shared" si="43"/>
        <v>0</v>
      </c>
      <c r="AR227" s="138" t="s">
        <v>160</v>
      </c>
      <c r="AT227" s="138" t="s">
        <v>156</v>
      </c>
      <c r="AU227" s="138" t="s">
        <v>81</v>
      </c>
      <c r="AY227" s="15" t="s">
        <v>153</v>
      </c>
      <c r="BE227" s="139">
        <f t="shared" si="44"/>
        <v>16634.810000000001</v>
      </c>
      <c r="BF227" s="139">
        <f t="shared" si="45"/>
        <v>0</v>
      </c>
      <c r="BG227" s="139">
        <f t="shared" si="46"/>
        <v>0</v>
      </c>
      <c r="BH227" s="139">
        <f t="shared" si="47"/>
        <v>0</v>
      </c>
      <c r="BI227" s="139">
        <f t="shared" si="48"/>
        <v>0</v>
      </c>
      <c r="BJ227" s="15" t="s">
        <v>79</v>
      </c>
      <c r="BK227" s="139">
        <f t="shared" si="49"/>
        <v>16634.810000000001</v>
      </c>
      <c r="BL227" s="15" t="s">
        <v>161</v>
      </c>
      <c r="BM227" s="138" t="s">
        <v>1840</v>
      </c>
    </row>
    <row r="228" spans="2:65" s="1" customFormat="1" ht="16.5" customHeight="1">
      <c r="B228" s="125"/>
      <c r="C228" s="126" t="s">
        <v>385</v>
      </c>
      <c r="D228" s="126" t="s">
        <v>156</v>
      </c>
      <c r="E228" s="127" t="s">
        <v>1841</v>
      </c>
      <c r="F228" s="128" t="s">
        <v>875</v>
      </c>
      <c r="G228" s="129" t="s">
        <v>159</v>
      </c>
      <c r="H228" s="130">
        <v>176</v>
      </c>
      <c r="I228" s="131">
        <v>24.048749999999998</v>
      </c>
      <c r="J228" s="132">
        <f t="shared" si="40"/>
        <v>4232.58</v>
      </c>
      <c r="K228" s="128" t="s">
        <v>3</v>
      </c>
      <c r="L228" s="133"/>
      <c r="M228" s="134" t="s">
        <v>3</v>
      </c>
      <c r="N228" s="135" t="s">
        <v>42</v>
      </c>
      <c r="P228" s="136">
        <f t="shared" si="41"/>
        <v>0</v>
      </c>
      <c r="Q228" s="136">
        <v>0</v>
      </c>
      <c r="R228" s="136">
        <f t="shared" si="42"/>
        <v>0</v>
      </c>
      <c r="S228" s="136">
        <v>0</v>
      </c>
      <c r="T228" s="137">
        <f t="shared" si="43"/>
        <v>0</v>
      </c>
      <c r="AR228" s="138" t="s">
        <v>160</v>
      </c>
      <c r="AT228" s="138" t="s">
        <v>156</v>
      </c>
      <c r="AU228" s="138" t="s">
        <v>81</v>
      </c>
      <c r="AY228" s="15" t="s">
        <v>153</v>
      </c>
      <c r="BE228" s="139">
        <f t="shared" si="44"/>
        <v>4232.58</v>
      </c>
      <c r="BF228" s="139">
        <f t="shared" si="45"/>
        <v>0</v>
      </c>
      <c r="BG228" s="139">
        <f t="shared" si="46"/>
        <v>0</v>
      </c>
      <c r="BH228" s="139">
        <f t="shared" si="47"/>
        <v>0</v>
      </c>
      <c r="BI228" s="139">
        <f t="shared" si="48"/>
        <v>0</v>
      </c>
      <c r="BJ228" s="15" t="s">
        <v>79</v>
      </c>
      <c r="BK228" s="139">
        <f t="shared" si="49"/>
        <v>4232.58</v>
      </c>
      <c r="BL228" s="15" t="s">
        <v>161</v>
      </c>
      <c r="BM228" s="138" t="s">
        <v>1842</v>
      </c>
    </row>
    <row r="229" spans="2:65" s="1" customFormat="1" ht="16.5" customHeight="1">
      <c r="B229" s="125"/>
      <c r="C229" s="126" t="s">
        <v>769</v>
      </c>
      <c r="D229" s="126" t="s">
        <v>156</v>
      </c>
      <c r="E229" s="127" t="s">
        <v>1843</v>
      </c>
      <c r="F229" s="128" t="s">
        <v>879</v>
      </c>
      <c r="G229" s="129" t="s">
        <v>159</v>
      </c>
      <c r="H229" s="130">
        <v>176</v>
      </c>
      <c r="I229" s="131">
        <v>86.094525000000004</v>
      </c>
      <c r="J229" s="132">
        <f t="shared" si="40"/>
        <v>15152.64</v>
      </c>
      <c r="K229" s="128" t="s">
        <v>3</v>
      </c>
      <c r="L229" s="133"/>
      <c r="M229" s="134" t="s">
        <v>3</v>
      </c>
      <c r="N229" s="135" t="s">
        <v>42</v>
      </c>
      <c r="P229" s="136">
        <f t="shared" si="41"/>
        <v>0</v>
      </c>
      <c r="Q229" s="136">
        <v>0</v>
      </c>
      <c r="R229" s="136">
        <f t="shared" si="42"/>
        <v>0</v>
      </c>
      <c r="S229" s="136">
        <v>0</v>
      </c>
      <c r="T229" s="137">
        <f t="shared" si="43"/>
        <v>0</v>
      </c>
      <c r="AR229" s="138" t="s">
        <v>160</v>
      </c>
      <c r="AT229" s="138" t="s">
        <v>156</v>
      </c>
      <c r="AU229" s="138" t="s">
        <v>81</v>
      </c>
      <c r="AY229" s="15" t="s">
        <v>153</v>
      </c>
      <c r="BE229" s="139">
        <f t="shared" si="44"/>
        <v>15152.64</v>
      </c>
      <c r="BF229" s="139">
        <f t="shared" si="45"/>
        <v>0</v>
      </c>
      <c r="BG229" s="139">
        <f t="shared" si="46"/>
        <v>0</v>
      </c>
      <c r="BH229" s="139">
        <f t="shared" si="47"/>
        <v>0</v>
      </c>
      <c r="BI229" s="139">
        <f t="shared" si="48"/>
        <v>0</v>
      </c>
      <c r="BJ229" s="15" t="s">
        <v>79</v>
      </c>
      <c r="BK229" s="139">
        <f t="shared" si="49"/>
        <v>15152.64</v>
      </c>
      <c r="BL229" s="15" t="s">
        <v>161</v>
      </c>
      <c r="BM229" s="138" t="s">
        <v>1844</v>
      </c>
    </row>
    <row r="230" spans="2:65" s="1" customFormat="1" ht="16.5" customHeight="1">
      <c r="B230" s="125"/>
      <c r="C230" s="126" t="s">
        <v>389</v>
      </c>
      <c r="D230" s="126" t="s">
        <v>156</v>
      </c>
      <c r="E230" s="127" t="s">
        <v>1845</v>
      </c>
      <c r="F230" s="128" t="s">
        <v>883</v>
      </c>
      <c r="G230" s="129" t="s">
        <v>360</v>
      </c>
      <c r="H230" s="130">
        <v>40</v>
      </c>
      <c r="I230" s="131">
        <v>49.877107500000001</v>
      </c>
      <c r="J230" s="132">
        <f t="shared" si="40"/>
        <v>1995.08</v>
      </c>
      <c r="K230" s="128" t="s">
        <v>3</v>
      </c>
      <c r="L230" s="133"/>
      <c r="M230" s="134" t="s">
        <v>3</v>
      </c>
      <c r="N230" s="135" t="s">
        <v>42</v>
      </c>
      <c r="P230" s="136">
        <f t="shared" si="41"/>
        <v>0</v>
      </c>
      <c r="Q230" s="136">
        <v>0</v>
      </c>
      <c r="R230" s="136">
        <f t="shared" si="42"/>
        <v>0</v>
      </c>
      <c r="S230" s="136">
        <v>0</v>
      </c>
      <c r="T230" s="137">
        <f t="shared" si="43"/>
        <v>0</v>
      </c>
      <c r="AR230" s="138" t="s">
        <v>160</v>
      </c>
      <c r="AT230" s="138" t="s">
        <v>156</v>
      </c>
      <c r="AU230" s="138" t="s">
        <v>81</v>
      </c>
      <c r="AY230" s="15" t="s">
        <v>153</v>
      </c>
      <c r="BE230" s="139">
        <f t="shared" si="44"/>
        <v>1995.08</v>
      </c>
      <c r="BF230" s="139">
        <f t="shared" si="45"/>
        <v>0</v>
      </c>
      <c r="BG230" s="139">
        <f t="shared" si="46"/>
        <v>0</v>
      </c>
      <c r="BH230" s="139">
        <f t="shared" si="47"/>
        <v>0</v>
      </c>
      <c r="BI230" s="139">
        <f t="shared" si="48"/>
        <v>0</v>
      </c>
      <c r="BJ230" s="15" t="s">
        <v>79</v>
      </c>
      <c r="BK230" s="139">
        <f t="shared" si="49"/>
        <v>1995.08</v>
      </c>
      <c r="BL230" s="15" t="s">
        <v>161</v>
      </c>
      <c r="BM230" s="138" t="s">
        <v>1846</v>
      </c>
    </row>
    <row r="231" spans="2:65" s="1" customFormat="1" ht="16.5" customHeight="1">
      <c r="B231" s="125"/>
      <c r="C231" s="126" t="s">
        <v>776</v>
      </c>
      <c r="D231" s="126" t="s">
        <v>156</v>
      </c>
      <c r="E231" s="127" t="s">
        <v>1847</v>
      </c>
      <c r="F231" s="128" t="s">
        <v>887</v>
      </c>
      <c r="G231" s="129" t="s">
        <v>360</v>
      </c>
      <c r="H231" s="130">
        <v>40</v>
      </c>
      <c r="I231" s="131">
        <v>69.221921999999992</v>
      </c>
      <c r="J231" s="132">
        <f t="shared" si="40"/>
        <v>2768.88</v>
      </c>
      <c r="K231" s="128" t="s">
        <v>3</v>
      </c>
      <c r="L231" s="133"/>
      <c r="M231" s="134" t="s">
        <v>3</v>
      </c>
      <c r="N231" s="135" t="s">
        <v>42</v>
      </c>
      <c r="P231" s="136">
        <f t="shared" si="41"/>
        <v>0</v>
      </c>
      <c r="Q231" s="136">
        <v>0</v>
      </c>
      <c r="R231" s="136">
        <f t="shared" si="42"/>
        <v>0</v>
      </c>
      <c r="S231" s="136">
        <v>0</v>
      </c>
      <c r="T231" s="137">
        <f t="shared" si="43"/>
        <v>0</v>
      </c>
      <c r="AR231" s="138" t="s">
        <v>160</v>
      </c>
      <c r="AT231" s="138" t="s">
        <v>156</v>
      </c>
      <c r="AU231" s="138" t="s">
        <v>81</v>
      </c>
      <c r="AY231" s="15" t="s">
        <v>153</v>
      </c>
      <c r="BE231" s="139">
        <f t="shared" si="44"/>
        <v>2768.88</v>
      </c>
      <c r="BF231" s="139">
        <f t="shared" si="45"/>
        <v>0</v>
      </c>
      <c r="BG231" s="139">
        <f t="shared" si="46"/>
        <v>0</v>
      </c>
      <c r="BH231" s="139">
        <f t="shared" si="47"/>
        <v>0</v>
      </c>
      <c r="BI231" s="139">
        <f t="shared" si="48"/>
        <v>0</v>
      </c>
      <c r="BJ231" s="15" t="s">
        <v>79</v>
      </c>
      <c r="BK231" s="139">
        <f t="shared" si="49"/>
        <v>2768.88</v>
      </c>
      <c r="BL231" s="15" t="s">
        <v>161</v>
      </c>
      <c r="BM231" s="138" t="s">
        <v>1848</v>
      </c>
    </row>
    <row r="232" spans="2:65" s="1" customFormat="1" ht="16.5" customHeight="1">
      <c r="B232" s="125"/>
      <c r="C232" s="126" t="s">
        <v>605</v>
      </c>
      <c r="D232" s="126" t="s">
        <v>156</v>
      </c>
      <c r="E232" s="127" t="s">
        <v>1849</v>
      </c>
      <c r="F232" s="128" t="s">
        <v>891</v>
      </c>
      <c r="G232" s="129" t="s">
        <v>360</v>
      </c>
      <c r="H232" s="130">
        <v>40</v>
      </c>
      <c r="I232" s="131">
        <v>97.974607499999991</v>
      </c>
      <c r="J232" s="132">
        <f t="shared" si="40"/>
        <v>3918.98</v>
      </c>
      <c r="K232" s="128" t="s">
        <v>3</v>
      </c>
      <c r="L232" s="133"/>
      <c r="M232" s="134" t="s">
        <v>3</v>
      </c>
      <c r="N232" s="135" t="s">
        <v>42</v>
      </c>
      <c r="P232" s="136">
        <f t="shared" si="41"/>
        <v>0</v>
      </c>
      <c r="Q232" s="136">
        <v>0</v>
      </c>
      <c r="R232" s="136">
        <f t="shared" si="42"/>
        <v>0</v>
      </c>
      <c r="S232" s="136">
        <v>0</v>
      </c>
      <c r="T232" s="137">
        <f t="shared" si="43"/>
        <v>0</v>
      </c>
      <c r="AR232" s="138" t="s">
        <v>160</v>
      </c>
      <c r="AT232" s="138" t="s">
        <v>156</v>
      </c>
      <c r="AU232" s="138" t="s">
        <v>81</v>
      </c>
      <c r="AY232" s="15" t="s">
        <v>153</v>
      </c>
      <c r="BE232" s="139">
        <f t="shared" si="44"/>
        <v>3918.98</v>
      </c>
      <c r="BF232" s="139">
        <f t="shared" si="45"/>
        <v>0</v>
      </c>
      <c r="BG232" s="139">
        <f t="shared" si="46"/>
        <v>0</v>
      </c>
      <c r="BH232" s="139">
        <f t="shared" si="47"/>
        <v>0</v>
      </c>
      <c r="BI232" s="139">
        <f t="shared" si="48"/>
        <v>0</v>
      </c>
      <c r="BJ232" s="15" t="s">
        <v>79</v>
      </c>
      <c r="BK232" s="139">
        <f t="shared" si="49"/>
        <v>3918.98</v>
      </c>
      <c r="BL232" s="15" t="s">
        <v>161</v>
      </c>
      <c r="BM232" s="138" t="s">
        <v>1850</v>
      </c>
    </row>
    <row r="233" spans="2:65" s="1" customFormat="1" ht="16.5" customHeight="1">
      <c r="B233" s="125"/>
      <c r="C233" s="126" t="s">
        <v>789</v>
      </c>
      <c r="D233" s="126" t="s">
        <v>156</v>
      </c>
      <c r="E233" s="127" t="s">
        <v>1851</v>
      </c>
      <c r="F233" s="128" t="s">
        <v>895</v>
      </c>
      <c r="G233" s="129" t="s">
        <v>360</v>
      </c>
      <c r="H233" s="130">
        <v>24</v>
      </c>
      <c r="I233" s="131">
        <v>9.7349339999999991</v>
      </c>
      <c r="J233" s="132">
        <f t="shared" si="40"/>
        <v>233.64</v>
      </c>
      <c r="K233" s="128" t="s">
        <v>3</v>
      </c>
      <c r="L233" s="133"/>
      <c r="M233" s="134" t="s">
        <v>3</v>
      </c>
      <c r="N233" s="135" t="s">
        <v>42</v>
      </c>
      <c r="P233" s="136">
        <f t="shared" si="41"/>
        <v>0</v>
      </c>
      <c r="Q233" s="136">
        <v>0</v>
      </c>
      <c r="R233" s="136">
        <f t="shared" si="42"/>
        <v>0</v>
      </c>
      <c r="S233" s="136">
        <v>0</v>
      </c>
      <c r="T233" s="137">
        <f t="shared" si="43"/>
        <v>0</v>
      </c>
      <c r="AR233" s="138" t="s">
        <v>160</v>
      </c>
      <c r="AT233" s="138" t="s">
        <v>156</v>
      </c>
      <c r="AU233" s="138" t="s">
        <v>81</v>
      </c>
      <c r="AY233" s="15" t="s">
        <v>153</v>
      </c>
      <c r="BE233" s="139">
        <f t="shared" si="44"/>
        <v>233.64</v>
      </c>
      <c r="BF233" s="139">
        <f t="shared" si="45"/>
        <v>0</v>
      </c>
      <c r="BG233" s="139">
        <f t="shared" si="46"/>
        <v>0</v>
      </c>
      <c r="BH233" s="139">
        <f t="shared" si="47"/>
        <v>0</v>
      </c>
      <c r="BI233" s="139">
        <f t="shared" si="48"/>
        <v>0</v>
      </c>
      <c r="BJ233" s="15" t="s">
        <v>79</v>
      </c>
      <c r="BK233" s="139">
        <f t="shared" si="49"/>
        <v>233.64</v>
      </c>
      <c r="BL233" s="15" t="s">
        <v>161</v>
      </c>
      <c r="BM233" s="138" t="s">
        <v>1852</v>
      </c>
    </row>
    <row r="234" spans="2:65" s="1" customFormat="1" ht="16.5" customHeight="1">
      <c r="B234" s="125"/>
      <c r="C234" s="126" t="s">
        <v>392</v>
      </c>
      <c r="D234" s="126" t="s">
        <v>156</v>
      </c>
      <c r="E234" s="127" t="s">
        <v>1853</v>
      </c>
      <c r="F234" s="128" t="s">
        <v>898</v>
      </c>
      <c r="G234" s="129" t="s">
        <v>360</v>
      </c>
      <c r="H234" s="130">
        <v>24</v>
      </c>
      <c r="I234" s="131">
        <v>18.277049999999999</v>
      </c>
      <c r="J234" s="132">
        <f t="shared" si="40"/>
        <v>438.65</v>
      </c>
      <c r="K234" s="128" t="s">
        <v>3</v>
      </c>
      <c r="L234" s="133"/>
      <c r="M234" s="134" t="s">
        <v>3</v>
      </c>
      <c r="N234" s="135" t="s">
        <v>42</v>
      </c>
      <c r="P234" s="136">
        <f t="shared" si="41"/>
        <v>0</v>
      </c>
      <c r="Q234" s="136">
        <v>0</v>
      </c>
      <c r="R234" s="136">
        <f t="shared" si="42"/>
        <v>0</v>
      </c>
      <c r="S234" s="136">
        <v>0</v>
      </c>
      <c r="T234" s="137">
        <f t="shared" si="43"/>
        <v>0</v>
      </c>
      <c r="AR234" s="138" t="s">
        <v>160</v>
      </c>
      <c r="AT234" s="138" t="s">
        <v>156</v>
      </c>
      <c r="AU234" s="138" t="s">
        <v>81</v>
      </c>
      <c r="AY234" s="15" t="s">
        <v>153</v>
      </c>
      <c r="BE234" s="139">
        <f t="shared" si="44"/>
        <v>438.65</v>
      </c>
      <c r="BF234" s="139">
        <f t="shared" si="45"/>
        <v>0</v>
      </c>
      <c r="BG234" s="139">
        <f t="shared" si="46"/>
        <v>0</v>
      </c>
      <c r="BH234" s="139">
        <f t="shared" si="47"/>
        <v>0</v>
      </c>
      <c r="BI234" s="139">
        <f t="shared" si="48"/>
        <v>0</v>
      </c>
      <c r="BJ234" s="15" t="s">
        <v>79</v>
      </c>
      <c r="BK234" s="139">
        <f t="shared" si="49"/>
        <v>438.65</v>
      </c>
      <c r="BL234" s="15" t="s">
        <v>161</v>
      </c>
      <c r="BM234" s="138" t="s">
        <v>1854</v>
      </c>
    </row>
    <row r="235" spans="2:65" s="1" customFormat="1" ht="16.5" customHeight="1">
      <c r="B235" s="125"/>
      <c r="C235" s="126" t="s">
        <v>796</v>
      </c>
      <c r="D235" s="126" t="s">
        <v>156</v>
      </c>
      <c r="E235" s="127" t="s">
        <v>1855</v>
      </c>
      <c r="F235" s="128" t="s">
        <v>902</v>
      </c>
      <c r="G235" s="129" t="s">
        <v>360</v>
      </c>
      <c r="H235" s="130">
        <v>24</v>
      </c>
      <c r="I235" s="131">
        <v>27.607965</v>
      </c>
      <c r="J235" s="132">
        <f t="shared" si="40"/>
        <v>662.59</v>
      </c>
      <c r="K235" s="128" t="s">
        <v>3</v>
      </c>
      <c r="L235" s="133"/>
      <c r="M235" s="134" t="s">
        <v>3</v>
      </c>
      <c r="N235" s="135" t="s">
        <v>42</v>
      </c>
      <c r="P235" s="136">
        <f t="shared" si="41"/>
        <v>0</v>
      </c>
      <c r="Q235" s="136">
        <v>0</v>
      </c>
      <c r="R235" s="136">
        <f t="shared" si="42"/>
        <v>0</v>
      </c>
      <c r="S235" s="136">
        <v>0</v>
      </c>
      <c r="T235" s="137">
        <f t="shared" si="43"/>
        <v>0</v>
      </c>
      <c r="AR235" s="138" t="s">
        <v>160</v>
      </c>
      <c r="AT235" s="138" t="s">
        <v>156</v>
      </c>
      <c r="AU235" s="138" t="s">
        <v>81</v>
      </c>
      <c r="AY235" s="15" t="s">
        <v>153</v>
      </c>
      <c r="BE235" s="139">
        <f t="shared" si="44"/>
        <v>662.59</v>
      </c>
      <c r="BF235" s="139">
        <f t="shared" si="45"/>
        <v>0</v>
      </c>
      <c r="BG235" s="139">
        <f t="shared" si="46"/>
        <v>0</v>
      </c>
      <c r="BH235" s="139">
        <f t="shared" si="47"/>
        <v>0</v>
      </c>
      <c r="BI235" s="139">
        <f t="shared" si="48"/>
        <v>0</v>
      </c>
      <c r="BJ235" s="15" t="s">
        <v>79</v>
      </c>
      <c r="BK235" s="139">
        <f t="shared" si="49"/>
        <v>662.59</v>
      </c>
      <c r="BL235" s="15" t="s">
        <v>161</v>
      </c>
      <c r="BM235" s="138" t="s">
        <v>1856</v>
      </c>
    </row>
    <row r="236" spans="2:65" s="1" customFormat="1" ht="16.5" customHeight="1">
      <c r="B236" s="125"/>
      <c r="C236" s="126" t="s">
        <v>396</v>
      </c>
      <c r="D236" s="126" t="s">
        <v>156</v>
      </c>
      <c r="E236" s="127" t="s">
        <v>1857</v>
      </c>
      <c r="F236" s="128" t="s">
        <v>905</v>
      </c>
      <c r="G236" s="129" t="s">
        <v>159</v>
      </c>
      <c r="H236" s="130">
        <v>64</v>
      </c>
      <c r="I236" s="131">
        <v>19.104326999999998</v>
      </c>
      <c r="J236" s="132">
        <f t="shared" si="40"/>
        <v>1222.68</v>
      </c>
      <c r="K236" s="128" t="s">
        <v>3</v>
      </c>
      <c r="L236" s="133"/>
      <c r="M236" s="134" t="s">
        <v>3</v>
      </c>
      <c r="N236" s="135" t="s">
        <v>42</v>
      </c>
      <c r="P236" s="136">
        <f t="shared" si="41"/>
        <v>0</v>
      </c>
      <c r="Q236" s="136">
        <v>0</v>
      </c>
      <c r="R236" s="136">
        <f t="shared" si="42"/>
        <v>0</v>
      </c>
      <c r="S236" s="136">
        <v>0</v>
      </c>
      <c r="T236" s="137">
        <f t="shared" si="43"/>
        <v>0</v>
      </c>
      <c r="AR236" s="138" t="s">
        <v>160</v>
      </c>
      <c r="AT236" s="138" t="s">
        <v>156</v>
      </c>
      <c r="AU236" s="138" t="s">
        <v>81</v>
      </c>
      <c r="AY236" s="15" t="s">
        <v>153</v>
      </c>
      <c r="BE236" s="139">
        <f t="shared" si="44"/>
        <v>1222.68</v>
      </c>
      <c r="BF236" s="139">
        <f t="shared" si="45"/>
        <v>0</v>
      </c>
      <c r="BG236" s="139">
        <f t="shared" si="46"/>
        <v>0</v>
      </c>
      <c r="BH236" s="139">
        <f t="shared" si="47"/>
        <v>0</v>
      </c>
      <c r="BI236" s="139">
        <f t="shared" si="48"/>
        <v>0</v>
      </c>
      <c r="BJ236" s="15" t="s">
        <v>79</v>
      </c>
      <c r="BK236" s="139">
        <f t="shared" si="49"/>
        <v>1222.68</v>
      </c>
      <c r="BL236" s="15" t="s">
        <v>161</v>
      </c>
      <c r="BM236" s="138" t="s">
        <v>1858</v>
      </c>
    </row>
    <row r="237" spans="2:65" s="1" customFormat="1" ht="16.5" customHeight="1">
      <c r="B237" s="125"/>
      <c r="C237" s="126" t="s">
        <v>806</v>
      </c>
      <c r="D237" s="126" t="s">
        <v>156</v>
      </c>
      <c r="E237" s="127" t="s">
        <v>1859</v>
      </c>
      <c r="F237" s="128" t="s">
        <v>909</v>
      </c>
      <c r="G237" s="129" t="s">
        <v>159</v>
      </c>
      <c r="H237" s="130">
        <v>64</v>
      </c>
      <c r="I237" s="131">
        <v>22.095991499999997</v>
      </c>
      <c r="J237" s="132">
        <f t="shared" si="40"/>
        <v>1414.14</v>
      </c>
      <c r="K237" s="128" t="s">
        <v>3</v>
      </c>
      <c r="L237" s="133"/>
      <c r="M237" s="134" t="s">
        <v>3</v>
      </c>
      <c r="N237" s="135" t="s">
        <v>42</v>
      </c>
      <c r="P237" s="136">
        <f t="shared" si="41"/>
        <v>0</v>
      </c>
      <c r="Q237" s="136">
        <v>0</v>
      </c>
      <c r="R237" s="136">
        <f t="shared" si="42"/>
        <v>0</v>
      </c>
      <c r="S237" s="136">
        <v>0</v>
      </c>
      <c r="T237" s="137">
        <f t="shared" si="43"/>
        <v>0</v>
      </c>
      <c r="AR237" s="138" t="s">
        <v>160</v>
      </c>
      <c r="AT237" s="138" t="s">
        <v>156</v>
      </c>
      <c r="AU237" s="138" t="s">
        <v>81</v>
      </c>
      <c r="AY237" s="15" t="s">
        <v>153</v>
      </c>
      <c r="BE237" s="139">
        <f t="shared" si="44"/>
        <v>1414.14</v>
      </c>
      <c r="BF237" s="139">
        <f t="shared" si="45"/>
        <v>0</v>
      </c>
      <c r="BG237" s="139">
        <f t="shared" si="46"/>
        <v>0</v>
      </c>
      <c r="BH237" s="139">
        <f t="shared" si="47"/>
        <v>0</v>
      </c>
      <c r="BI237" s="139">
        <f t="shared" si="48"/>
        <v>0</v>
      </c>
      <c r="BJ237" s="15" t="s">
        <v>79</v>
      </c>
      <c r="BK237" s="139">
        <f t="shared" si="49"/>
        <v>1414.14</v>
      </c>
      <c r="BL237" s="15" t="s">
        <v>161</v>
      </c>
      <c r="BM237" s="138" t="s">
        <v>1860</v>
      </c>
    </row>
    <row r="238" spans="2:65" s="1" customFormat="1" ht="16.5" customHeight="1">
      <c r="B238" s="125"/>
      <c r="C238" s="126" t="s">
        <v>615</v>
      </c>
      <c r="D238" s="126" t="s">
        <v>156</v>
      </c>
      <c r="E238" s="127" t="s">
        <v>1861</v>
      </c>
      <c r="F238" s="128" t="s">
        <v>912</v>
      </c>
      <c r="G238" s="129" t="s">
        <v>159</v>
      </c>
      <c r="H238" s="130">
        <v>64</v>
      </c>
      <c r="I238" s="131">
        <v>40.363422</v>
      </c>
      <c r="J238" s="132">
        <f t="shared" si="40"/>
        <v>2583.2600000000002</v>
      </c>
      <c r="K238" s="128" t="s">
        <v>3</v>
      </c>
      <c r="L238" s="133"/>
      <c r="M238" s="134" t="s">
        <v>3</v>
      </c>
      <c r="N238" s="135" t="s">
        <v>42</v>
      </c>
      <c r="P238" s="136">
        <f t="shared" si="41"/>
        <v>0</v>
      </c>
      <c r="Q238" s="136">
        <v>0</v>
      </c>
      <c r="R238" s="136">
        <f t="shared" si="42"/>
        <v>0</v>
      </c>
      <c r="S238" s="136">
        <v>0</v>
      </c>
      <c r="T238" s="137">
        <f t="shared" si="43"/>
        <v>0</v>
      </c>
      <c r="AR238" s="138" t="s">
        <v>160</v>
      </c>
      <c r="AT238" s="138" t="s">
        <v>156</v>
      </c>
      <c r="AU238" s="138" t="s">
        <v>81</v>
      </c>
      <c r="AY238" s="15" t="s">
        <v>153</v>
      </c>
      <c r="BE238" s="139">
        <f t="shared" si="44"/>
        <v>2583.2600000000002</v>
      </c>
      <c r="BF238" s="139">
        <f t="shared" si="45"/>
        <v>0</v>
      </c>
      <c r="BG238" s="139">
        <f t="shared" si="46"/>
        <v>0</v>
      </c>
      <c r="BH238" s="139">
        <f t="shared" si="47"/>
        <v>0</v>
      </c>
      <c r="BI238" s="139">
        <f t="shared" si="48"/>
        <v>0</v>
      </c>
      <c r="BJ238" s="15" t="s">
        <v>79</v>
      </c>
      <c r="BK238" s="139">
        <f t="shared" si="49"/>
        <v>2583.2600000000002</v>
      </c>
      <c r="BL238" s="15" t="s">
        <v>161</v>
      </c>
      <c r="BM238" s="138" t="s">
        <v>1862</v>
      </c>
    </row>
    <row r="239" spans="2:65" s="1" customFormat="1" ht="16.5" customHeight="1">
      <c r="B239" s="125"/>
      <c r="C239" s="126" t="s">
        <v>815</v>
      </c>
      <c r="D239" s="126" t="s">
        <v>156</v>
      </c>
      <c r="E239" s="127" t="s">
        <v>1863</v>
      </c>
      <c r="F239" s="128" t="s">
        <v>916</v>
      </c>
      <c r="G239" s="129" t="s">
        <v>159</v>
      </c>
      <c r="H239" s="130">
        <v>64</v>
      </c>
      <c r="I239" s="131">
        <v>5.0021399999999998</v>
      </c>
      <c r="J239" s="132">
        <f t="shared" si="40"/>
        <v>320.14</v>
      </c>
      <c r="K239" s="128" t="s">
        <v>3</v>
      </c>
      <c r="L239" s="133"/>
      <c r="M239" s="134" t="s">
        <v>3</v>
      </c>
      <c r="N239" s="135" t="s">
        <v>42</v>
      </c>
      <c r="P239" s="136">
        <f t="shared" si="41"/>
        <v>0</v>
      </c>
      <c r="Q239" s="136">
        <v>0</v>
      </c>
      <c r="R239" s="136">
        <f t="shared" si="42"/>
        <v>0</v>
      </c>
      <c r="S239" s="136">
        <v>0</v>
      </c>
      <c r="T239" s="137">
        <f t="shared" si="43"/>
        <v>0</v>
      </c>
      <c r="AR239" s="138" t="s">
        <v>160</v>
      </c>
      <c r="AT239" s="138" t="s">
        <v>156</v>
      </c>
      <c r="AU239" s="138" t="s">
        <v>81</v>
      </c>
      <c r="AY239" s="15" t="s">
        <v>153</v>
      </c>
      <c r="BE239" s="139">
        <f t="shared" si="44"/>
        <v>320.14</v>
      </c>
      <c r="BF239" s="139">
        <f t="shared" si="45"/>
        <v>0</v>
      </c>
      <c r="BG239" s="139">
        <f t="shared" si="46"/>
        <v>0</v>
      </c>
      <c r="BH239" s="139">
        <f t="shared" si="47"/>
        <v>0</v>
      </c>
      <c r="BI239" s="139">
        <f t="shared" si="48"/>
        <v>0</v>
      </c>
      <c r="BJ239" s="15" t="s">
        <v>79</v>
      </c>
      <c r="BK239" s="139">
        <f t="shared" si="49"/>
        <v>320.14</v>
      </c>
      <c r="BL239" s="15" t="s">
        <v>161</v>
      </c>
      <c r="BM239" s="138" t="s">
        <v>1864</v>
      </c>
    </row>
    <row r="240" spans="2:65" s="1" customFormat="1" ht="16.5" customHeight="1">
      <c r="B240" s="125"/>
      <c r="C240" s="126" t="s">
        <v>619</v>
      </c>
      <c r="D240" s="126" t="s">
        <v>156</v>
      </c>
      <c r="E240" s="127" t="s">
        <v>1865</v>
      </c>
      <c r="F240" s="128" t="s">
        <v>919</v>
      </c>
      <c r="G240" s="129" t="s">
        <v>159</v>
      </c>
      <c r="H240" s="130">
        <v>64</v>
      </c>
      <c r="I240" s="131">
        <v>5.9640899999999997</v>
      </c>
      <c r="J240" s="132">
        <f t="shared" si="40"/>
        <v>381.7</v>
      </c>
      <c r="K240" s="128" t="s">
        <v>3</v>
      </c>
      <c r="L240" s="133"/>
      <c r="M240" s="134" t="s">
        <v>3</v>
      </c>
      <c r="N240" s="135" t="s">
        <v>42</v>
      </c>
      <c r="P240" s="136">
        <f t="shared" si="41"/>
        <v>0</v>
      </c>
      <c r="Q240" s="136">
        <v>0</v>
      </c>
      <c r="R240" s="136">
        <f t="shared" si="42"/>
        <v>0</v>
      </c>
      <c r="S240" s="136">
        <v>0</v>
      </c>
      <c r="T240" s="137">
        <f t="shared" si="43"/>
        <v>0</v>
      </c>
      <c r="AR240" s="138" t="s">
        <v>160</v>
      </c>
      <c r="AT240" s="138" t="s">
        <v>156</v>
      </c>
      <c r="AU240" s="138" t="s">
        <v>81</v>
      </c>
      <c r="AY240" s="15" t="s">
        <v>153</v>
      </c>
      <c r="BE240" s="139">
        <f t="shared" si="44"/>
        <v>381.7</v>
      </c>
      <c r="BF240" s="139">
        <f t="shared" si="45"/>
        <v>0</v>
      </c>
      <c r="BG240" s="139">
        <f t="shared" si="46"/>
        <v>0</v>
      </c>
      <c r="BH240" s="139">
        <f t="shared" si="47"/>
        <v>0</v>
      </c>
      <c r="BI240" s="139">
        <f t="shared" si="48"/>
        <v>0</v>
      </c>
      <c r="BJ240" s="15" t="s">
        <v>79</v>
      </c>
      <c r="BK240" s="139">
        <f t="shared" si="49"/>
        <v>381.7</v>
      </c>
      <c r="BL240" s="15" t="s">
        <v>161</v>
      </c>
      <c r="BM240" s="138" t="s">
        <v>1866</v>
      </c>
    </row>
    <row r="241" spans="2:65" s="1" customFormat="1" ht="16.5" customHeight="1">
      <c r="B241" s="125"/>
      <c r="C241" s="126" t="s">
        <v>824</v>
      </c>
      <c r="D241" s="126" t="s">
        <v>156</v>
      </c>
      <c r="E241" s="127" t="s">
        <v>1867</v>
      </c>
      <c r="F241" s="128" t="s">
        <v>923</v>
      </c>
      <c r="G241" s="129" t="s">
        <v>159</v>
      </c>
      <c r="H241" s="130">
        <v>64</v>
      </c>
      <c r="I241" s="131">
        <v>6.9260399999999995</v>
      </c>
      <c r="J241" s="132">
        <f t="shared" si="40"/>
        <v>443.27</v>
      </c>
      <c r="K241" s="128" t="s">
        <v>3</v>
      </c>
      <c r="L241" s="133"/>
      <c r="M241" s="134" t="s">
        <v>3</v>
      </c>
      <c r="N241" s="135" t="s">
        <v>42</v>
      </c>
      <c r="P241" s="136">
        <f t="shared" si="41"/>
        <v>0</v>
      </c>
      <c r="Q241" s="136">
        <v>0</v>
      </c>
      <c r="R241" s="136">
        <f t="shared" si="42"/>
        <v>0</v>
      </c>
      <c r="S241" s="136">
        <v>0</v>
      </c>
      <c r="T241" s="137">
        <f t="shared" si="43"/>
        <v>0</v>
      </c>
      <c r="AR241" s="138" t="s">
        <v>160</v>
      </c>
      <c r="AT241" s="138" t="s">
        <v>156</v>
      </c>
      <c r="AU241" s="138" t="s">
        <v>81</v>
      </c>
      <c r="AY241" s="15" t="s">
        <v>153</v>
      </c>
      <c r="BE241" s="139">
        <f t="shared" si="44"/>
        <v>443.27</v>
      </c>
      <c r="BF241" s="139">
        <f t="shared" si="45"/>
        <v>0</v>
      </c>
      <c r="BG241" s="139">
        <f t="shared" si="46"/>
        <v>0</v>
      </c>
      <c r="BH241" s="139">
        <f t="shared" si="47"/>
        <v>0</v>
      </c>
      <c r="BI241" s="139">
        <f t="shared" si="48"/>
        <v>0</v>
      </c>
      <c r="BJ241" s="15" t="s">
        <v>79</v>
      </c>
      <c r="BK241" s="139">
        <f t="shared" si="49"/>
        <v>443.27</v>
      </c>
      <c r="BL241" s="15" t="s">
        <v>161</v>
      </c>
      <c r="BM241" s="138" t="s">
        <v>1868</v>
      </c>
    </row>
    <row r="242" spans="2:65" s="1" customFormat="1" ht="16.5" customHeight="1">
      <c r="B242" s="125"/>
      <c r="C242" s="126" t="s">
        <v>623</v>
      </c>
      <c r="D242" s="126" t="s">
        <v>156</v>
      </c>
      <c r="E242" s="127" t="s">
        <v>1869</v>
      </c>
      <c r="F242" s="128" t="s">
        <v>332</v>
      </c>
      <c r="G242" s="129" t="s">
        <v>159</v>
      </c>
      <c r="H242" s="130">
        <v>8</v>
      </c>
      <c r="I242" s="131">
        <v>150.04496099999997</v>
      </c>
      <c r="J242" s="132">
        <f t="shared" si="40"/>
        <v>1200.3599999999999</v>
      </c>
      <c r="K242" s="128" t="s">
        <v>3</v>
      </c>
      <c r="L242" s="133"/>
      <c r="M242" s="134" t="s">
        <v>3</v>
      </c>
      <c r="N242" s="135" t="s">
        <v>42</v>
      </c>
      <c r="P242" s="136">
        <f t="shared" si="41"/>
        <v>0</v>
      </c>
      <c r="Q242" s="136">
        <v>0</v>
      </c>
      <c r="R242" s="136">
        <f t="shared" si="42"/>
        <v>0</v>
      </c>
      <c r="S242" s="136">
        <v>0</v>
      </c>
      <c r="T242" s="137">
        <f t="shared" si="43"/>
        <v>0</v>
      </c>
      <c r="AR242" s="138" t="s">
        <v>160</v>
      </c>
      <c r="AT242" s="138" t="s">
        <v>156</v>
      </c>
      <c r="AU242" s="138" t="s">
        <v>81</v>
      </c>
      <c r="AY242" s="15" t="s">
        <v>153</v>
      </c>
      <c r="BE242" s="139">
        <f t="shared" si="44"/>
        <v>1200.3599999999999</v>
      </c>
      <c r="BF242" s="139">
        <f t="shared" si="45"/>
        <v>0</v>
      </c>
      <c r="BG242" s="139">
        <f t="shared" si="46"/>
        <v>0</v>
      </c>
      <c r="BH242" s="139">
        <f t="shared" si="47"/>
        <v>0</v>
      </c>
      <c r="BI242" s="139">
        <f t="shared" si="48"/>
        <v>0</v>
      </c>
      <c r="BJ242" s="15" t="s">
        <v>79</v>
      </c>
      <c r="BK242" s="139">
        <f t="shared" si="49"/>
        <v>1200.3599999999999</v>
      </c>
      <c r="BL242" s="15" t="s">
        <v>161</v>
      </c>
      <c r="BM242" s="138" t="s">
        <v>1870</v>
      </c>
    </row>
    <row r="243" spans="2:65" s="1" customFormat="1" ht="16.5" customHeight="1">
      <c r="B243" s="125"/>
      <c r="C243" s="126" t="s">
        <v>833</v>
      </c>
      <c r="D243" s="126" t="s">
        <v>156</v>
      </c>
      <c r="E243" s="127" t="s">
        <v>1871</v>
      </c>
      <c r="F243" s="128" t="s">
        <v>322</v>
      </c>
      <c r="G243" s="129" t="s">
        <v>164</v>
      </c>
      <c r="H243" s="130">
        <v>1</v>
      </c>
      <c r="I243" s="131">
        <v>10148.5725</v>
      </c>
      <c r="J243" s="132">
        <f t="shared" si="40"/>
        <v>10148.57</v>
      </c>
      <c r="K243" s="128" t="s">
        <v>3</v>
      </c>
      <c r="L243" s="133"/>
      <c r="M243" s="134" t="s">
        <v>3</v>
      </c>
      <c r="N243" s="135" t="s">
        <v>42</v>
      </c>
      <c r="P243" s="136">
        <f t="shared" si="41"/>
        <v>0</v>
      </c>
      <c r="Q243" s="136">
        <v>0</v>
      </c>
      <c r="R243" s="136">
        <f t="shared" si="42"/>
        <v>0</v>
      </c>
      <c r="S243" s="136">
        <v>0</v>
      </c>
      <c r="T243" s="137">
        <f t="shared" si="43"/>
        <v>0</v>
      </c>
      <c r="AR243" s="138" t="s">
        <v>160</v>
      </c>
      <c r="AT243" s="138" t="s">
        <v>156</v>
      </c>
      <c r="AU243" s="138" t="s">
        <v>81</v>
      </c>
      <c r="AY243" s="15" t="s">
        <v>153</v>
      </c>
      <c r="BE243" s="139">
        <f t="shared" si="44"/>
        <v>10148.57</v>
      </c>
      <c r="BF243" s="139">
        <f t="shared" si="45"/>
        <v>0</v>
      </c>
      <c r="BG243" s="139">
        <f t="shared" si="46"/>
        <v>0</v>
      </c>
      <c r="BH243" s="139">
        <f t="shared" si="47"/>
        <v>0</v>
      </c>
      <c r="BI243" s="139">
        <f t="shared" si="48"/>
        <v>0</v>
      </c>
      <c r="BJ243" s="15" t="s">
        <v>79</v>
      </c>
      <c r="BK243" s="139">
        <f t="shared" si="49"/>
        <v>10148.57</v>
      </c>
      <c r="BL243" s="15" t="s">
        <v>161</v>
      </c>
      <c r="BM243" s="138" t="s">
        <v>1872</v>
      </c>
    </row>
    <row r="244" spans="2:65" s="11" customFormat="1" ht="22.9" customHeight="1">
      <c r="B244" s="113"/>
      <c r="D244" s="114" t="s">
        <v>70</v>
      </c>
      <c r="E244" s="123" t="s">
        <v>341</v>
      </c>
      <c r="F244" s="123" t="s">
        <v>342</v>
      </c>
      <c r="I244" s="116"/>
      <c r="J244" s="124">
        <f>BK244</f>
        <v>303630.37</v>
      </c>
      <c r="L244" s="113"/>
      <c r="M244" s="118"/>
      <c r="P244" s="119">
        <f>SUM(P245:P257)</f>
        <v>0</v>
      </c>
      <c r="R244" s="119">
        <f>SUM(R245:R257)</f>
        <v>0</v>
      </c>
      <c r="T244" s="120">
        <f>SUM(T245:T257)</f>
        <v>0</v>
      </c>
      <c r="AR244" s="114" t="s">
        <v>79</v>
      </c>
      <c r="AT244" s="121" t="s">
        <v>70</v>
      </c>
      <c r="AU244" s="121" t="s">
        <v>79</v>
      </c>
      <c r="AY244" s="114" t="s">
        <v>153</v>
      </c>
      <c r="BK244" s="122">
        <f>SUM(BK245:BK257)</f>
        <v>303630.37</v>
      </c>
    </row>
    <row r="245" spans="2:65" s="1" customFormat="1" ht="16.5" customHeight="1">
      <c r="B245" s="125"/>
      <c r="C245" s="140" t="s">
        <v>627</v>
      </c>
      <c r="D245" s="140" t="s">
        <v>344</v>
      </c>
      <c r="E245" s="141" t="s">
        <v>1873</v>
      </c>
      <c r="F245" s="142" t="s">
        <v>1874</v>
      </c>
      <c r="G245" s="143" t="s">
        <v>347</v>
      </c>
      <c r="H245" s="144">
        <v>80</v>
      </c>
      <c r="I245" s="145">
        <v>460</v>
      </c>
      <c r="J245" s="146">
        <f t="shared" ref="J245:J257" si="50">ROUND(I245*H245,2)</f>
        <v>36800</v>
      </c>
      <c r="K245" s="142" t="s">
        <v>3</v>
      </c>
      <c r="L245" s="30"/>
      <c r="M245" s="147" t="s">
        <v>3</v>
      </c>
      <c r="N245" s="148" t="s">
        <v>42</v>
      </c>
      <c r="P245" s="136">
        <f t="shared" ref="P245:P257" si="51">O245*H245</f>
        <v>0</v>
      </c>
      <c r="Q245" s="136">
        <v>0</v>
      </c>
      <c r="R245" s="136">
        <f t="shared" ref="R245:R257" si="52">Q245*H245</f>
        <v>0</v>
      </c>
      <c r="S245" s="136">
        <v>0</v>
      </c>
      <c r="T245" s="137">
        <f t="shared" ref="T245:T257" si="53">S245*H245</f>
        <v>0</v>
      </c>
      <c r="AR245" s="138" t="s">
        <v>161</v>
      </c>
      <c r="AT245" s="138" t="s">
        <v>344</v>
      </c>
      <c r="AU245" s="138" t="s">
        <v>81</v>
      </c>
      <c r="AY245" s="15" t="s">
        <v>153</v>
      </c>
      <c r="BE245" s="139">
        <f t="shared" ref="BE245:BE257" si="54">IF(N245="základní",J245,0)</f>
        <v>36800</v>
      </c>
      <c r="BF245" s="139">
        <f t="shared" ref="BF245:BF257" si="55">IF(N245="snížená",J245,0)</f>
        <v>0</v>
      </c>
      <c r="BG245" s="139">
        <f t="shared" ref="BG245:BG257" si="56">IF(N245="zákl. přenesená",J245,0)</f>
        <v>0</v>
      </c>
      <c r="BH245" s="139">
        <f t="shared" ref="BH245:BH257" si="57">IF(N245="sníž. přenesená",J245,0)</f>
        <v>0</v>
      </c>
      <c r="BI245" s="139">
        <f t="shared" ref="BI245:BI257" si="58">IF(N245="nulová",J245,0)</f>
        <v>0</v>
      </c>
      <c r="BJ245" s="15" t="s">
        <v>79</v>
      </c>
      <c r="BK245" s="139">
        <f t="shared" ref="BK245:BK257" si="59">ROUND(I245*H245,2)</f>
        <v>36800</v>
      </c>
      <c r="BL245" s="15" t="s">
        <v>161</v>
      </c>
      <c r="BM245" s="138" t="s">
        <v>1875</v>
      </c>
    </row>
    <row r="246" spans="2:65" s="1" customFormat="1" ht="16.5" customHeight="1">
      <c r="B246" s="125"/>
      <c r="C246" s="140" t="s">
        <v>842</v>
      </c>
      <c r="D246" s="140" t="s">
        <v>344</v>
      </c>
      <c r="E246" s="141" t="s">
        <v>1876</v>
      </c>
      <c r="F246" s="142" t="s">
        <v>1877</v>
      </c>
      <c r="G246" s="143" t="s">
        <v>347</v>
      </c>
      <c r="H246" s="144">
        <v>5</v>
      </c>
      <c r="I246" s="145">
        <v>460</v>
      </c>
      <c r="J246" s="146">
        <f t="shared" si="50"/>
        <v>2300</v>
      </c>
      <c r="K246" s="142" t="s">
        <v>3</v>
      </c>
      <c r="L246" s="30"/>
      <c r="M246" s="147" t="s">
        <v>3</v>
      </c>
      <c r="N246" s="148" t="s">
        <v>42</v>
      </c>
      <c r="P246" s="136">
        <f t="shared" si="51"/>
        <v>0</v>
      </c>
      <c r="Q246" s="136">
        <v>0</v>
      </c>
      <c r="R246" s="136">
        <f t="shared" si="52"/>
        <v>0</v>
      </c>
      <c r="S246" s="136">
        <v>0</v>
      </c>
      <c r="T246" s="137">
        <f t="shared" si="53"/>
        <v>0</v>
      </c>
      <c r="AR246" s="138" t="s">
        <v>161</v>
      </c>
      <c r="AT246" s="138" t="s">
        <v>344</v>
      </c>
      <c r="AU246" s="138" t="s">
        <v>81</v>
      </c>
      <c r="AY246" s="15" t="s">
        <v>153</v>
      </c>
      <c r="BE246" s="139">
        <f t="shared" si="54"/>
        <v>2300</v>
      </c>
      <c r="BF246" s="139">
        <f t="shared" si="55"/>
        <v>0</v>
      </c>
      <c r="BG246" s="139">
        <f t="shared" si="56"/>
        <v>0</v>
      </c>
      <c r="BH246" s="139">
        <f t="shared" si="57"/>
        <v>0</v>
      </c>
      <c r="BI246" s="139">
        <f t="shared" si="58"/>
        <v>0</v>
      </c>
      <c r="BJ246" s="15" t="s">
        <v>79</v>
      </c>
      <c r="BK246" s="139">
        <f t="shared" si="59"/>
        <v>2300</v>
      </c>
      <c r="BL246" s="15" t="s">
        <v>161</v>
      </c>
      <c r="BM246" s="138" t="s">
        <v>1878</v>
      </c>
    </row>
    <row r="247" spans="2:65" s="1" customFormat="1" ht="16.5" customHeight="1">
      <c r="B247" s="125"/>
      <c r="C247" s="140" t="s">
        <v>631</v>
      </c>
      <c r="D247" s="140" t="s">
        <v>344</v>
      </c>
      <c r="E247" s="141" t="s">
        <v>1879</v>
      </c>
      <c r="F247" s="142" t="s">
        <v>945</v>
      </c>
      <c r="G247" s="143" t="s">
        <v>347</v>
      </c>
      <c r="H247" s="144">
        <v>16</v>
      </c>
      <c r="I247" s="145">
        <v>460</v>
      </c>
      <c r="J247" s="146">
        <f t="shared" si="50"/>
        <v>7360</v>
      </c>
      <c r="K247" s="142" t="s">
        <v>3</v>
      </c>
      <c r="L247" s="30"/>
      <c r="M247" s="147" t="s">
        <v>3</v>
      </c>
      <c r="N247" s="148" t="s">
        <v>42</v>
      </c>
      <c r="P247" s="136">
        <f t="shared" si="51"/>
        <v>0</v>
      </c>
      <c r="Q247" s="136">
        <v>0</v>
      </c>
      <c r="R247" s="136">
        <f t="shared" si="52"/>
        <v>0</v>
      </c>
      <c r="S247" s="136">
        <v>0</v>
      </c>
      <c r="T247" s="137">
        <f t="shared" si="53"/>
        <v>0</v>
      </c>
      <c r="AR247" s="138" t="s">
        <v>161</v>
      </c>
      <c r="AT247" s="138" t="s">
        <v>344</v>
      </c>
      <c r="AU247" s="138" t="s">
        <v>81</v>
      </c>
      <c r="AY247" s="15" t="s">
        <v>153</v>
      </c>
      <c r="BE247" s="139">
        <f t="shared" si="54"/>
        <v>7360</v>
      </c>
      <c r="BF247" s="139">
        <f t="shared" si="55"/>
        <v>0</v>
      </c>
      <c r="BG247" s="139">
        <f t="shared" si="56"/>
        <v>0</v>
      </c>
      <c r="BH247" s="139">
        <f t="shared" si="57"/>
        <v>0</v>
      </c>
      <c r="BI247" s="139">
        <f t="shared" si="58"/>
        <v>0</v>
      </c>
      <c r="BJ247" s="15" t="s">
        <v>79</v>
      </c>
      <c r="BK247" s="139">
        <f t="shared" si="59"/>
        <v>7360</v>
      </c>
      <c r="BL247" s="15" t="s">
        <v>161</v>
      </c>
      <c r="BM247" s="138" t="s">
        <v>1880</v>
      </c>
    </row>
    <row r="248" spans="2:65" s="1" customFormat="1" ht="16.5" customHeight="1">
      <c r="B248" s="125"/>
      <c r="C248" s="140" t="s">
        <v>849</v>
      </c>
      <c r="D248" s="140" t="s">
        <v>344</v>
      </c>
      <c r="E248" s="141" t="s">
        <v>1881</v>
      </c>
      <c r="F248" s="142" t="s">
        <v>949</v>
      </c>
      <c r="G248" s="143" t="s">
        <v>347</v>
      </c>
      <c r="H248" s="144">
        <v>12</v>
      </c>
      <c r="I248" s="145">
        <v>460</v>
      </c>
      <c r="J248" s="146">
        <f t="shared" si="50"/>
        <v>5520</v>
      </c>
      <c r="K248" s="142" t="s">
        <v>3</v>
      </c>
      <c r="L248" s="30"/>
      <c r="M248" s="147" t="s">
        <v>3</v>
      </c>
      <c r="N248" s="148" t="s">
        <v>42</v>
      </c>
      <c r="P248" s="136">
        <f t="shared" si="51"/>
        <v>0</v>
      </c>
      <c r="Q248" s="136">
        <v>0</v>
      </c>
      <c r="R248" s="136">
        <f t="shared" si="52"/>
        <v>0</v>
      </c>
      <c r="S248" s="136">
        <v>0</v>
      </c>
      <c r="T248" s="137">
        <f t="shared" si="53"/>
        <v>0</v>
      </c>
      <c r="AR248" s="138" t="s">
        <v>161</v>
      </c>
      <c r="AT248" s="138" t="s">
        <v>344</v>
      </c>
      <c r="AU248" s="138" t="s">
        <v>81</v>
      </c>
      <c r="AY248" s="15" t="s">
        <v>153</v>
      </c>
      <c r="BE248" s="139">
        <f t="shared" si="54"/>
        <v>5520</v>
      </c>
      <c r="BF248" s="139">
        <f t="shared" si="55"/>
        <v>0</v>
      </c>
      <c r="BG248" s="139">
        <f t="shared" si="56"/>
        <v>0</v>
      </c>
      <c r="BH248" s="139">
        <f t="shared" si="57"/>
        <v>0</v>
      </c>
      <c r="BI248" s="139">
        <f t="shared" si="58"/>
        <v>0</v>
      </c>
      <c r="BJ248" s="15" t="s">
        <v>79</v>
      </c>
      <c r="BK248" s="139">
        <f t="shared" si="59"/>
        <v>5520</v>
      </c>
      <c r="BL248" s="15" t="s">
        <v>161</v>
      </c>
      <c r="BM248" s="138" t="s">
        <v>1882</v>
      </c>
    </row>
    <row r="249" spans="2:65" s="1" customFormat="1" ht="16.5" customHeight="1">
      <c r="B249" s="125"/>
      <c r="C249" s="140" t="s">
        <v>634</v>
      </c>
      <c r="D249" s="140" t="s">
        <v>344</v>
      </c>
      <c r="E249" s="141" t="s">
        <v>1883</v>
      </c>
      <c r="F249" s="142" t="s">
        <v>952</v>
      </c>
      <c r="G249" s="143" t="s">
        <v>347</v>
      </c>
      <c r="H249" s="144">
        <v>8</v>
      </c>
      <c r="I249" s="145">
        <v>460</v>
      </c>
      <c r="J249" s="146">
        <f t="shared" si="50"/>
        <v>3680</v>
      </c>
      <c r="K249" s="142" t="s">
        <v>3</v>
      </c>
      <c r="L249" s="30"/>
      <c r="M249" s="147" t="s">
        <v>3</v>
      </c>
      <c r="N249" s="148" t="s">
        <v>42</v>
      </c>
      <c r="P249" s="136">
        <f t="shared" si="51"/>
        <v>0</v>
      </c>
      <c r="Q249" s="136">
        <v>0</v>
      </c>
      <c r="R249" s="136">
        <f t="shared" si="52"/>
        <v>0</v>
      </c>
      <c r="S249" s="136">
        <v>0</v>
      </c>
      <c r="T249" s="137">
        <f t="shared" si="53"/>
        <v>0</v>
      </c>
      <c r="AR249" s="138" t="s">
        <v>161</v>
      </c>
      <c r="AT249" s="138" t="s">
        <v>344</v>
      </c>
      <c r="AU249" s="138" t="s">
        <v>81</v>
      </c>
      <c r="AY249" s="15" t="s">
        <v>153</v>
      </c>
      <c r="BE249" s="139">
        <f t="shared" si="54"/>
        <v>3680</v>
      </c>
      <c r="BF249" s="139">
        <f t="shared" si="55"/>
        <v>0</v>
      </c>
      <c r="BG249" s="139">
        <f t="shared" si="56"/>
        <v>0</v>
      </c>
      <c r="BH249" s="139">
        <f t="shared" si="57"/>
        <v>0</v>
      </c>
      <c r="BI249" s="139">
        <f t="shared" si="58"/>
        <v>0</v>
      </c>
      <c r="BJ249" s="15" t="s">
        <v>79</v>
      </c>
      <c r="BK249" s="139">
        <f t="shared" si="59"/>
        <v>3680</v>
      </c>
      <c r="BL249" s="15" t="s">
        <v>161</v>
      </c>
      <c r="BM249" s="138" t="s">
        <v>1884</v>
      </c>
    </row>
    <row r="250" spans="2:65" s="1" customFormat="1" ht="16.5" customHeight="1">
      <c r="B250" s="125"/>
      <c r="C250" s="140" t="s">
        <v>856</v>
      </c>
      <c r="D250" s="140" t="s">
        <v>344</v>
      </c>
      <c r="E250" s="141" t="s">
        <v>1885</v>
      </c>
      <c r="F250" s="142" t="s">
        <v>956</v>
      </c>
      <c r="G250" s="143" t="s">
        <v>347</v>
      </c>
      <c r="H250" s="144">
        <v>95</v>
      </c>
      <c r="I250" s="145">
        <v>460</v>
      </c>
      <c r="J250" s="146">
        <f t="shared" si="50"/>
        <v>43700</v>
      </c>
      <c r="K250" s="142" t="s">
        <v>3</v>
      </c>
      <c r="L250" s="30"/>
      <c r="M250" s="147" t="s">
        <v>3</v>
      </c>
      <c r="N250" s="148" t="s">
        <v>42</v>
      </c>
      <c r="P250" s="136">
        <f t="shared" si="51"/>
        <v>0</v>
      </c>
      <c r="Q250" s="136">
        <v>0</v>
      </c>
      <c r="R250" s="136">
        <f t="shared" si="52"/>
        <v>0</v>
      </c>
      <c r="S250" s="136">
        <v>0</v>
      </c>
      <c r="T250" s="137">
        <f t="shared" si="53"/>
        <v>0</v>
      </c>
      <c r="AR250" s="138" t="s">
        <v>161</v>
      </c>
      <c r="AT250" s="138" t="s">
        <v>344</v>
      </c>
      <c r="AU250" s="138" t="s">
        <v>81</v>
      </c>
      <c r="AY250" s="15" t="s">
        <v>153</v>
      </c>
      <c r="BE250" s="139">
        <f t="shared" si="54"/>
        <v>43700</v>
      </c>
      <c r="BF250" s="139">
        <f t="shared" si="55"/>
        <v>0</v>
      </c>
      <c r="BG250" s="139">
        <f t="shared" si="56"/>
        <v>0</v>
      </c>
      <c r="BH250" s="139">
        <f t="shared" si="57"/>
        <v>0</v>
      </c>
      <c r="BI250" s="139">
        <f t="shared" si="58"/>
        <v>0</v>
      </c>
      <c r="BJ250" s="15" t="s">
        <v>79</v>
      </c>
      <c r="BK250" s="139">
        <f t="shared" si="59"/>
        <v>43700</v>
      </c>
      <c r="BL250" s="15" t="s">
        <v>161</v>
      </c>
      <c r="BM250" s="138" t="s">
        <v>1886</v>
      </c>
    </row>
    <row r="251" spans="2:65" s="1" customFormat="1" ht="16.5" customHeight="1">
      <c r="B251" s="125"/>
      <c r="C251" s="140" t="s">
        <v>638</v>
      </c>
      <c r="D251" s="140" t="s">
        <v>344</v>
      </c>
      <c r="E251" s="141" t="s">
        <v>1887</v>
      </c>
      <c r="F251" s="142" t="s">
        <v>372</v>
      </c>
      <c r="G251" s="143" t="s">
        <v>347</v>
      </c>
      <c r="H251" s="144">
        <v>60</v>
      </c>
      <c r="I251" s="145">
        <v>460</v>
      </c>
      <c r="J251" s="146">
        <f t="shared" si="50"/>
        <v>27600</v>
      </c>
      <c r="K251" s="142" t="s">
        <v>3</v>
      </c>
      <c r="L251" s="30"/>
      <c r="M251" s="147" t="s">
        <v>3</v>
      </c>
      <c r="N251" s="148" t="s">
        <v>42</v>
      </c>
      <c r="P251" s="136">
        <f t="shared" si="51"/>
        <v>0</v>
      </c>
      <c r="Q251" s="136">
        <v>0</v>
      </c>
      <c r="R251" s="136">
        <f t="shared" si="52"/>
        <v>0</v>
      </c>
      <c r="S251" s="136">
        <v>0</v>
      </c>
      <c r="T251" s="137">
        <f t="shared" si="53"/>
        <v>0</v>
      </c>
      <c r="AR251" s="138" t="s">
        <v>161</v>
      </c>
      <c r="AT251" s="138" t="s">
        <v>344</v>
      </c>
      <c r="AU251" s="138" t="s">
        <v>81</v>
      </c>
      <c r="AY251" s="15" t="s">
        <v>153</v>
      </c>
      <c r="BE251" s="139">
        <f t="shared" si="54"/>
        <v>27600</v>
      </c>
      <c r="BF251" s="139">
        <f t="shared" si="55"/>
        <v>0</v>
      </c>
      <c r="BG251" s="139">
        <f t="shared" si="56"/>
        <v>0</v>
      </c>
      <c r="BH251" s="139">
        <f t="shared" si="57"/>
        <v>0</v>
      </c>
      <c r="BI251" s="139">
        <f t="shared" si="58"/>
        <v>0</v>
      </c>
      <c r="BJ251" s="15" t="s">
        <v>79</v>
      </c>
      <c r="BK251" s="139">
        <f t="shared" si="59"/>
        <v>27600</v>
      </c>
      <c r="BL251" s="15" t="s">
        <v>161</v>
      </c>
      <c r="BM251" s="138" t="s">
        <v>1888</v>
      </c>
    </row>
    <row r="252" spans="2:65" s="1" customFormat="1" ht="16.5" customHeight="1">
      <c r="B252" s="125"/>
      <c r="C252" s="140" t="s">
        <v>862</v>
      </c>
      <c r="D252" s="140" t="s">
        <v>344</v>
      </c>
      <c r="E252" s="141" t="s">
        <v>1889</v>
      </c>
      <c r="F252" s="142" t="s">
        <v>384</v>
      </c>
      <c r="G252" s="143" t="s">
        <v>347</v>
      </c>
      <c r="H252" s="144">
        <v>40</v>
      </c>
      <c r="I252" s="145">
        <v>675</v>
      </c>
      <c r="J252" s="146">
        <f t="shared" si="50"/>
        <v>27000</v>
      </c>
      <c r="K252" s="142" t="s">
        <v>3</v>
      </c>
      <c r="L252" s="30"/>
      <c r="M252" s="147" t="s">
        <v>3</v>
      </c>
      <c r="N252" s="148" t="s">
        <v>42</v>
      </c>
      <c r="P252" s="136">
        <f t="shared" si="51"/>
        <v>0</v>
      </c>
      <c r="Q252" s="136">
        <v>0</v>
      </c>
      <c r="R252" s="136">
        <f t="shared" si="52"/>
        <v>0</v>
      </c>
      <c r="S252" s="136">
        <v>0</v>
      </c>
      <c r="T252" s="137">
        <f t="shared" si="53"/>
        <v>0</v>
      </c>
      <c r="AR252" s="138" t="s">
        <v>161</v>
      </c>
      <c r="AT252" s="138" t="s">
        <v>344</v>
      </c>
      <c r="AU252" s="138" t="s">
        <v>81</v>
      </c>
      <c r="AY252" s="15" t="s">
        <v>153</v>
      </c>
      <c r="BE252" s="139">
        <f t="shared" si="54"/>
        <v>27000</v>
      </c>
      <c r="BF252" s="139">
        <f t="shared" si="55"/>
        <v>0</v>
      </c>
      <c r="BG252" s="139">
        <f t="shared" si="56"/>
        <v>0</v>
      </c>
      <c r="BH252" s="139">
        <f t="shared" si="57"/>
        <v>0</v>
      </c>
      <c r="BI252" s="139">
        <f t="shared" si="58"/>
        <v>0</v>
      </c>
      <c r="BJ252" s="15" t="s">
        <v>79</v>
      </c>
      <c r="BK252" s="139">
        <f t="shared" si="59"/>
        <v>27000</v>
      </c>
      <c r="BL252" s="15" t="s">
        <v>161</v>
      </c>
      <c r="BM252" s="138" t="s">
        <v>1890</v>
      </c>
    </row>
    <row r="253" spans="2:65" s="1" customFormat="1" ht="16.5" customHeight="1">
      <c r="B253" s="125"/>
      <c r="C253" s="140" t="s">
        <v>642</v>
      </c>
      <c r="D253" s="140" t="s">
        <v>344</v>
      </c>
      <c r="E253" s="141" t="s">
        <v>1891</v>
      </c>
      <c r="F253" s="142" t="s">
        <v>388</v>
      </c>
      <c r="G253" s="143" t="s">
        <v>164</v>
      </c>
      <c r="H253" s="144">
        <v>1</v>
      </c>
      <c r="I253" s="145">
        <v>15500</v>
      </c>
      <c r="J253" s="146">
        <f t="shared" si="50"/>
        <v>15500</v>
      </c>
      <c r="K253" s="142" t="s">
        <v>3</v>
      </c>
      <c r="L253" s="30"/>
      <c r="M253" s="147" t="s">
        <v>3</v>
      </c>
      <c r="N253" s="148" t="s">
        <v>42</v>
      </c>
      <c r="P253" s="136">
        <f t="shared" si="51"/>
        <v>0</v>
      </c>
      <c r="Q253" s="136">
        <v>0</v>
      </c>
      <c r="R253" s="136">
        <f t="shared" si="52"/>
        <v>0</v>
      </c>
      <c r="S253" s="136">
        <v>0</v>
      </c>
      <c r="T253" s="137">
        <f t="shared" si="53"/>
        <v>0</v>
      </c>
      <c r="AR253" s="138" t="s">
        <v>161</v>
      </c>
      <c r="AT253" s="138" t="s">
        <v>344</v>
      </c>
      <c r="AU253" s="138" t="s">
        <v>81</v>
      </c>
      <c r="AY253" s="15" t="s">
        <v>153</v>
      </c>
      <c r="BE253" s="139">
        <f t="shared" si="54"/>
        <v>15500</v>
      </c>
      <c r="BF253" s="139">
        <f t="shared" si="55"/>
        <v>0</v>
      </c>
      <c r="BG253" s="139">
        <f t="shared" si="56"/>
        <v>0</v>
      </c>
      <c r="BH253" s="139">
        <f t="shared" si="57"/>
        <v>0</v>
      </c>
      <c r="BI253" s="139">
        <f t="shared" si="58"/>
        <v>0</v>
      </c>
      <c r="BJ253" s="15" t="s">
        <v>79</v>
      </c>
      <c r="BK253" s="139">
        <f t="shared" si="59"/>
        <v>15500</v>
      </c>
      <c r="BL253" s="15" t="s">
        <v>161</v>
      </c>
      <c r="BM253" s="138" t="s">
        <v>1892</v>
      </c>
    </row>
    <row r="254" spans="2:65" s="1" customFormat="1" ht="16.5" customHeight="1">
      <c r="B254" s="125"/>
      <c r="C254" s="140" t="s">
        <v>869</v>
      </c>
      <c r="D254" s="140" t="s">
        <v>344</v>
      </c>
      <c r="E254" s="141" t="s">
        <v>1893</v>
      </c>
      <c r="F254" s="142" t="s">
        <v>976</v>
      </c>
      <c r="G254" s="143" t="s">
        <v>164</v>
      </c>
      <c r="H254" s="144">
        <v>1</v>
      </c>
      <c r="I254" s="145">
        <v>23808.262500000001</v>
      </c>
      <c r="J254" s="146">
        <f t="shared" si="50"/>
        <v>23808.26</v>
      </c>
      <c r="K254" s="142" t="s">
        <v>3</v>
      </c>
      <c r="L254" s="30"/>
      <c r="M254" s="147" t="s">
        <v>3</v>
      </c>
      <c r="N254" s="148" t="s">
        <v>42</v>
      </c>
      <c r="P254" s="136">
        <f t="shared" si="51"/>
        <v>0</v>
      </c>
      <c r="Q254" s="136">
        <v>0</v>
      </c>
      <c r="R254" s="136">
        <f t="shared" si="52"/>
        <v>0</v>
      </c>
      <c r="S254" s="136">
        <v>0</v>
      </c>
      <c r="T254" s="137">
        <f t="shared" si="53"/>
        <v>0</v>
      </c>
      <c r="AR254" s="138" t="s">
        <v>161</v>
      </c>
      <c r="AT254" s="138" t="s">
        <v>344</v>
      </c>
      <c r="AU254" s="138" t="s">
        <v>81</v>
      </c>
      <c r="AY254" s="15" t="s">
        <v>153</v>
      </c>
      <c r="BE254" s="139">
        <f t="shared" si="54"/>
        <v>23808.26</v>
      </c>
      <c r="BF254" s="139">
        <f t="shared" si="55"/>
        <v>0</v>
      </c>
      <c r="BG254" s="139">
        <f t="shared" si="56"/>
        <v>0</v>
      </c>
      <c r="BH254" s="139">
        <f t="shared" si="57"/>
        <v>0</v>
      </c>
      <c r="BI254" s="139">
        <f t="shared" si="58"/>
        <v>0</v>
      </c>
      <c r="BJ254" s="15" t="s">
        <v>79</v>
      </c>
      <c r="BK254" s="139">
        <f t="shared" si="59"/>
        <v>23808.26</v>
      </c>
      <c r="BL254" s="15" t="s">
        <v>161</v>
      </c>
      <c r="BM254" s="138" t="s">
        <v>1894</v>
      </c>
    </row>
    <row r="255" spans="2:65" s="1" customFormat="1" ht="16.5" customHeight="1">
      <c r="B255" s="125"/>
      <c r="C255" s="140" t="s">
        <v>873</v>
      </c>
      <c r="D255" s="140" t="s">
        <v>344</v>
      </c>
      <c r="E255" s="141" t="s">
        <v>1895</v>
      </c>
      <c r="F255" s="142" t="s">
        <v>980</v>
      </c>
      <c r="G255" s="143" t="s">
        <v>164</v>
      </c>
      <c r="H255" s="144">
        <v>1</v>
      </c>
      <c r="I255" s="145">
        <v>66662.105713499986</v>
      </c>
      <c r="J255" s="146">
        <f t="shared" si="50"/>
        <v>66662.11</v>
      </c>
      <c r="K255" s="142" t="s">
        <v>3</v>
      </c>
      <c r="L255" s="30"/>
      <c r="M255" s="147" t="s">
        <v>3</v>
      </c>
      <c r="N255" s="148" t="s">
        <v>42</v>
      </c>
      <c r="P255" s="136">
        <f t="shared" si="51"/>
        <v>0</v>
      </c>
      <c r="Q255" s="136">
        <v>0</v>
      </c>
      <c r="R255" s="136">
        <f t="shared" si="52"/>
        <v>0</v>
      </c>
      <c r="S255" s="136">
        <v>0</v>
      </c>
      <c r="T255" s="137">
        <f t="shared" si="53"/>
        <v>0</v>
      </c>
      <c r="AR255" s="138" t="s">
        <v>161</v>
      </c>
      <c r="AT255" s="138" t="s">
        <v>344</v>
      </c>
      <c r="AU255" s="138" t="s">
        <v>81</v>
      </c>
      <c r="AY255" s="15" t="s">
        <v>153</v>
      </c>
      <c r="BE255" s="139">
        <f t="shared" si="54"/>
        <v>66662.11</v>
      </c>
      <c r="BF255" s="139">
        <f t="shared" si="55"/>
        <v>0</v>
      </c>
      <c r="BG255" s="139">
        <f t="shared" si="56"/>
        <v>0</v>
      </c>
      <c r="BH255" s="139">
        <f t="shared" si="57"/>
        <v>0</v>
      </c>
      <c r="BI255" s="139">
        <f t="shared" si="58"/>
        <v>0</v>
      </c>
      <c r="BJ255" s="15" t="s">
        <v>79</v>
      </c>
      <c r="BK255" s="139">
        <f t="shared" si="59"/>
        <v>66662.11</v>
      </c>
      <c r="BL255" s="15" t="s">
        <v>161</v>
      </c>
      <c r="BM255" s="138" t="s">
        <v>1896</v>
      </c>
    </row>
    <row r="256" spans="2:65" s="1" customFormat="1" ht="16.5" customHeight="1">
      <c r="B256" s="125"/>
      <c r="C256" s="140" t="s">
        <v>877</v>
      </c>
      <c r="D256" s="140" t="s">
        <v>344</v>
      </c>
      <c r="E256" s="141" t="s">
        <v>1897</v>
      </c>
      <c r="F256" s="142" t="s">
        <v>391</v>
      </c>
      <c r="G256" s="143" t="s">
        <v>347</v>
      </c>
      <c r="H256" s="144">
        <v>50</v>
      </c>
      <c r="I256" s="145">
        <v>460</v>
      </c>
      <c r="J256" s="146">
        <f t="shared" si="50"/>
        <v>23000</v>
      </c>
      <c r="K256" s="142" t="s">
        <v>3</v>
      </c>
      <c r="L256" s="30"/>
      <c r="M256" s="147" t="s">
        <v>3</v>
      </c>
      <c r="N256" s="148" t="s">
        <v>42</v>
      </c>
      <c r="P256" s="136">
        <f t="shared" si="51"/>
        <v>0</v>
      </c>
      <c r="Q256" s="136">
        <v>0</v>
      </c>
      <c r="R256" s="136">
        <f t="shared" si="52"/>
        <v>0</v>
      </c>
      <c r="S256" s="136">
        <v>0</v>
      </c>
      <c r="T256" s="137">
        <f t="shared" si="53"/>
        <v>0</v>
      </c>
      <c r="AR256" s="138" t="s">
        <v>161</v>
      </c>
      <c r="AT256" s="138" t="s">
        <v>344</v>
      </c>
      <c r="AU256" s="138" t="s">
        <v>81</v>
      </c>
      <c r="AY256" s="15" t="s">
        <v>153</v>
      </c>
      <c r="BE256" s="139">
        <f t="shared" si="54"/>
        <v>23000</v>
      </c>
      <c r="BF256" s="139">
        <f t="shared" si="55"/>
        <v>0</v>
      </c>
      <c r="BG256" s="139">
        <f t="shared" si="56"/>
        <v>0</v>
      </c>
      <c r="BH256" s="139">
        <f t="shared" si="57"/>
        <v>0</v>
      </c>
      <c r="BI256" s="139">
        <f t="shared" si="58"/>
        <v>0</v>
      </c>
      <c r="BJ256" s="15" t="s">
        <v>79</v>
      </c>
      <c r="BK256" s="139">
        <f t="shared" si="59"/>
        <v>23000</v>
      </c>
      <c r="BL256" s="15" t="s">
        <v>161</v>
      </c>
      <c r="BM256" s="138" t="s">
        <v>1898</v>
      </c>
    </row>
    <row r="257" spans="2:65" s="1" customFormat="1" ht="16.5" customHeight="1">
      <c r="B257" s="125"/>
      <c r="C257" s="140" t="s">
        <v>881</v>
      </c>
      <c r="D257" s="140" t="s">
        <v>344</v>
      </c>
      <c r="E257" s="141" t="s">
        <v>1899</v>
      </c>
      <c r="F257" s="142" t="s">
        <v>395</v>
      </c>
      <c r="G257" s="143" t="s">
        <v>347</v>
      </c>
      <c r="H257" s="144">
        <v>45</v>
      </c>
      <c r="I257" s="145">
        <v>460</v>
      </c>
      <c r="J257" s="146">
        <f t="shared" si="50"/>
        <v>20700</v>
      </c>
      <c r="K257" s="142" t="s">
        <v>3</v>
      </c>
      <c r="L257" s="30"/>
      <c r="M257" s="149" t="s">
        <v>3</v>
      </c>
      <c r="N257" s="150" t="s">
        <v>42</v>
      </c>
      <c r="O257" s="151"/>
      <c r="P257" s="152">
        <f t="shared" si="51"/>
        <v>0</v>
      </c>
      <c r="Q257" s="152">
        <v>0</v>
      </c>
      <c r="R257" s="152">
        <f t="shared" si="52"/>
        <v>0</v>
      </c>
      <c r="S257" s="152">
        <v>0</v>
      </c>
      <c r="T257" s="153">
        <f t="shared" si="53"/>
        <v>0</v>
      </c>
      <c r="AR257" s="138" t="s">
        <v>161</v>
      </c>
      <c r="AT257" s="138" t="s">
        <v>344</v>
      </c>
      <c r="AU257" s="138" t="s">
        <v>81</v>
      </c>
      <c r="AY257" s="15" t="s">
        <v>153</v>
      </c>
      <c r="BE257" s="139">
        <f t="shared" si="54"/>
        <v>20700</v>
      </c>
      <c r="BF257" s="139">
        <f t="shared" si="55"/>
        <v>0</v>
      </c>
      <c r="BG257" s="139">
        <f t="shared" si="56"/>
        <v>0</v>
      </c>
      <c r="BH257" s="139">
        <f t="shared" si="57"/>
        <v>0</v>
      </c>
      <c r="BI257" s="139">
        <f t="shared" si="58"/>
        <v>0</v>
      </c>
      <c r="BJ257" s="15" t="s">
        <v>79</v>
      </c>
      <c r="BK257" s="139">
        <f t="shared" si="59"/>
        <v>20700</v>
      </c>
      <c r="BL257" s="15" t="s">
        <v>161</v>
      </c>
      <c r="BM257" s="138" t="s">
        <v>1900</v>
      </c>
    </row>
    <row r="258" spans="2:65" s="1" customFormat="1" ht="6.95" customHeight="1">
      <c r="B258" s="39"/>
      <c r="C258" s="40"/>
      <c r="D258" s="40"/>
      <c r="E258" s="40"/>
      <c r="F258" s="40"/>
      <c r="G258" s="40"/>
      <c r="H258" s="40"/>
      <c r="I258" s="40"/>
      <c r="J258" s="40"/>
      <c r="K258" s="40"/>
      <c r="L258" s="30"/>
    </row>
  </sheetData>
  <autoFilter ref="C87:K257" xr:uid="{00000000-0009-0000-0000-000005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23"/>
  <sheetViews>
    <sheetView showGridLines="0" topLeftCell="A76" zoomScale="80" zoomScaleNormal="80" workbookViewId="0">
      <selection activeCell="I94" sqref="I9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96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1901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ROUND(J90, 2)</f>
        <v>1130434.47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ROUND((SUM(BE90:BE222)),  2)</f>
        <v>1130434.47</v>
      </c>
      <c r="I33" s="87">
        <v>0.21</v>
      </c>
      <c r="J33" s="86">
        <f>ROUND(((SUM(BE90:BE222))*I33),  2)</f>
        <v>237391.24</v>
      </c>
      <c r="L33" s="30"/>
    </row>
    <row r="34" spans="2:12" s="1" customFormat="1" ht="14.45" customHeight="1">
      <c r="B34" s="30"/>
      <c r="E34" s="25" t="s">
        <v>43</v>
      </c>
      <c r="F34" s="86">
        <f>ROUND((SUM(BF90:BF222)),  2)</f>
        <v>0</v>
      </c>
      <c r="I34" s="87">
        <v>0.12</v>
      </c>
      <c r="J34" s="86">
        <f>ROUND(((SUM(BF90:BF222))*I34),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ROUND((SUM(BG90:BG222)),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ROUND((SUM(BH90:BH222)),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ROUND((SUM(BI90:BI222)),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1367825.71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38RM8 - Kalové hospodářství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J90</f>
        <v>1130434.47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J91</f>
        <v>1130434.47</v>
      </c>
      <c r="L60" s="97"/>
    </row>
    <row r="61" spans="2:47" s="9" customFormat="1" ht="19.899999999999999" customHeight="1">
      <c r="B61" s="101"/>
      <c r="D61" s="102" t="s">
        <v>1902</v>
      </c>
      <c r="E61" s="103"/>
      <c r="F61" s="103"/>
      <c r="G61" s="103"/>
      <c r="H61" s="103"/>
      <c r="I61" s="103"/>
      <c r="J61" s="104">
        <f>J92</f>
        <v>25371.82</v>
      </c>
      <c r="L61" s="101"/>
    </row>
    <row r="62" spans="2:47" s="9" customFormat="1" ht="19.899999999999999" customHeight="1">
      <c r="B62" s="101"/>
      <c r="D62" s="102" t="s">
        <v>1903</v>
      </c>
      <c r="E62" s="103"/>
      <c r="F62" s="103"/>
      <c r="G62" s="103"/>
      <c r="H62" s="103"/>
      <c r="I62" s="103"/>
      <c r="J62" s="104">
        <f>J100</f>
        <v>562985.1</v>
      </c>
      <c r="L62" s="101"/>
    </row>
    <row r="63" spans="2:47" s="9" customFormat="1" ht="19.899999999999999" customHeight="1">
      <c r="B63" s="101"/>
      <c r="D63" s="102" t="s">
        <v>405</v>
      </c>
      <c r="E63" s="103"/>
      <c r="F63" s="103"/>
      <c r="G63" s="103"/>
      <c r="H63" s="103"/>
      <c r="I63" s="103"/>
      <c r="J63" s="104">
        <f>J184</f>
        <v>12718.9</v>
      </c>
      <c r="L63" s="101"/>
    </row>
    <row r="64" spans="2:47" s="9" customFormat="1" ht="19.899999999999999" customHeight="1">
      <c r="B64" s="101"/>
      <c r="D64" s="102" t="s">
        <v>994</v>
      </c>
      <c r="E64" s="103"/>
      <c r="F64" s="103"/>
      <c r="G64" s="103"/>
      <c r="H64" s="103"/>
      <c r="I64" s="103"/>
      <c r="J64" s="104">
        <f>J186</f>
        <v>181410.93</v>
      </c>
      <c r="L64" s="101"/>
    </row>
    <row r="65" spans="2:12" s="9" customFormat="1" ht="14.85" customHeight="1">
      <c r="B65" s="101"/>
      <c r="D65" s="102" t="s">
        <v>996</v>
      </c>
      <c r="E65" s="103"/>
      <c r="F65" s="103"/>
      <c r="G65" s="103"/>
      <c r="H65" s="103"/>
      <c r="I65" s="103"/>
      <c r="J65" s="104">
        <f>J187</f>
        <v>39845.410000000003</v>
      </c>
      <c r="L65" s="101"/>
    </row>
    <row r="66" spans="2:12" s="9" customFormat="1" ht="14.85" customHeight="1">
      <c r="B66" s="101"/>
      <c r="D66" s="102" t="s">
        <v>997</v>
      </c>
      <c r="E66" s="103"/>
      <c r="F66" s="103"/>
      <c r="G66" s="103"/>
      <c r="H66" s="103"/>
      <c r="I66" s="103"/>
      <c r="J66" s="104">
        <f>J189</f>
        <v>44325.04</v>
      </c>
      <c r="L66" s="101"/>
    </row>
    <row r="67" spans="2:12" s="9" customFormat="1" ht="14.85" customHeight="1">
      <c r="B67" s="101"/>
      <c r="D67" s="102" t="s">
        <v>1904</v>
      </c>
      <c r="E67" s="103"/>
      <c r="F67" s="103"/>
      <c r="G67" s="103"/>
      <c r="H67" s="103"/>
      <c r="I67" s="103"/>
      <c r="J67" s="104">
        <f>J194</f>
        <v>97240.48</v>
      </c>
      <c r="L67" s="101"/>
    </row>
    <row r="68" spans="2:12" s="9" customFormat="1" ht="19.899999999999999" customHeight="1">
      <c r="B68" s="101"/>
      <c r="D68" s="102" t="s">
        <v>135</v>
      </c>
      <c r="E68" s="103"/>
      <c r="F68" s="103"/>
      <c r="G68" s="103"/>
      <c r="H68" s="103"/>
      <c r="I68" s="103"/>
      <c r="J68" s="104">
        <f>J197</f>
        <v>8561.36</v>
      </c>
      <c r="L68" s="101"/>
    </row>
    <row r="69" spans="2:12" s="9" customFormat="1" ht="19.899999999999999" customHeight="1">
      <c r="B69" s="101"/>
      <c r="D69" s="102" t="s">
        <v>136</v>
      </c>
      <c r="E69" s="103"/>
      <c r="F69" s="103"/>
      <c r="G69" s="103"/>
      <c r="H69" s="103"/>
      <c r="I69" s="103"/>
      <c r="J69" s="104">
        <f>J199</f>
        <v>103622.23000000003</v>
      </c>
      <c r="L69" s="101"/>
    </row>
    <row r="70" spans="2:12" s="9" customFormat="1" ht="19.899999999999999" customHeight="1">
      <c r="B70" s="101"/>
      <c r="D70" s="102" t="s">
        <v>138</v>
      </c>
      <c r="E70" s="103"/>
      <c r="F70" s="103"/>
      <c r="G70" s="103"/>
      <c r="H70" s="103"/>
      <c r="I70" s="103"/>
      <c r="J70" s="104">
        <f>J210</f>
        <v>235764.13</v>
      </c>
      <c r="L70" s="101"/>
    </row>
    <row r="71" spans="2:12" s="1" customFormat="1" ht="21.75" customHeight="1">
      <c r="B71" s="30"/>
      <c r="L71" s="30"/>
    </row>
    <row r="72" spans="2:12" s="1" customFormat="1" ht="6.95" customHeight="1"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30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30"/>
    </row>
    <row r="77" spans="2:12" s="1" customFormat="1" ht="24.95" customHeight="1">
      <c r="B77" s="30"/>
      <c r="C77" s="19" t="s">
        <v>139</v>
      </c>
      <c r="L77" s="30"/>
    </row>
    <row r="78" spans="2:12" s="1" customFormat="1" ht="6.95" customHeight="1">
      <c r="B78" s="30"/>
      <c r="L78" s="30"/>
    </row>
    <row r="79" spans="2:12" s="1" customFormat="1" ht="12" customHeight="1">
      <c r="B79" s="30"/>
      <c r="C79" s="25" t="s">
        <v>17</v>
      </c>
      <c r="L79" s="30"/>
    </row>
    <row r="80" spans="2:12" s="1" customFormat="1" ht="16.5" customHeight="1">
      <c r="B80" s="30"/>
      <c r="E80" s="291" t="str">
        <f>E7</f>
        <v>ČOV Vrchlabí</v>
      </c>
      <c r="F80" s="292"/>
      <c r="G80" s="292"/>
      <c r="H80" s="292"/>
      <c r="L80" s="30"/>
    </row>
    <row r="81" spans="2:65" s="1" customFormat="1" ht="12" customHeight="1">
      <c r="B81" s="30"/>
      <c r="C81" s="25" t="s">
        <v>125</v>
      </c>
      <c r="L81" s="30"/>
    </row>
    <row r="82" spans="2:65" s="1" customFormat="1" ht="16.5" customHeight="1">
      <c r="B82" s="30"/>
      <c r="E82" s="285" t="str">
        <f>E9</f>
        <v>38RM8 - Kalové hospodářství</v>
      </c>
      <c r="F82" s="290"/>
      <c r="G82" s="290"/>
      <c r="H82" s="290"/>
      <c r="L82" s="30"/>
    </row>
    <row r="83" spans="2:65" s="1" customFormat="1" ht="6.95" customHeight="1">
      <c r="B83" s="30"/>
      <c r="L83" s="30"/>
    </row>
    <row r="84" spans="2:65" s="1" customFormat="1" ht="12" customHeight="1">
      <c r="B84" s="30"/>
      <c r="C84" s="25" t="s">
        <v>21</v>
      </c>
      <c r="F84" s="23" t="str">
        <f>F12</f>
        <v xml:space="preserve"> </v>
      </c>
      <c r="I84" s="25" t="s">
        <v>23</v>
      </c>
      <c r="J84" s="47">
        <f>IF(J12="","",J12)</f>
        <v>45539</v>
      </c>
      <c r="L84" s="30"/>
    </row>
    <row r="85" spans="2:65" s="1" customFormat="1" ht="6.95" customHeight="1">
      <c r="B85" s="30"/>
      <c r="L85" s="30"/>
    </row>
    <row r="86" spans="2:65" s="1" customFormat="1" ht="15.2" customHeight="1">
      <c r="B86" s="30"/>
      <c r="C86" s="25" t="s">
        <v>24</v>
      </c>
      <c r="F86" s="23" t="str">
        <f>E15</f>
        <v xml:space="preserve"> </v>
      </c>
      <c r="I86" s="25" t="s">
        <v>29</v>
      </c>
      <c r="J86" s="28" t="str">
        <f>E21</f>
        <v xml:space="preserve"> </v>
      </c>
      <c r="L86" s="30"/>
    </row>
    <row r="87" spans="2:65" s="1" customFormat="1" ht="15.2" customHeight="1">
      <c r="B87" s="30"/>
      <c r="C87" s="25" t="s">
        <v>28</v>
      </c>
      <c r="F87" s="23" t="str">
        <f>IF(E18="","",E18)</f>
        <v>VODA CZ s.r.o.</v>
      </c>
      <c r="I87" s="25" t="s">
        <v>31</v>
      </c>
      <c r="J87" s="28" t="str">
        <f>E24</f>
        <v>PP POHONY</v>
      </c>
      <c r="L87" s="30"/>
    </row>
    <row r="88" spans="2:65" s="1" customFormat="1" ht="10.35" customHeight="1">
      <c r="B88" s="30"/>
      <c r="L88" s="30"/>
    </row>
    <row r="89" spans="2:65" s="10" customFormat="1" ht="29.25" customHeight="1">
      <c r="B89" s="105"/>
      <c r="C89" s="106" t="s">
        <v>140</v>
      </c>
      <c r="D89" s="107" t="s">
        <v>56</v>
      </c>
      <c r="E89" s="107" t="s">
        <v>52</v>
      </c>
      <c r="F89" s="107" t="s">
        <v>53</v>
      </c>
      <c r="G89" s="107" t="s">
        <v>141</v>
      </c>
      <c r="H89" s="107" t="s">
        <v>142</v>
      </c>
      <c r="I89" s="107" t="s">
        <v>143</v>
      </c>
      <c r="J89" s="107" t="s">
        <v>129</v>
      </c>
      <c r="K89" s="108" t="s">
        <v>144</v>
      </c>
      <c r="L89" s="105"/>
      <c r="M89" s="54" t="s">
        <v>3</v>
      </c>
      <c r="N89" s="55" t="s">
        <v>41</v>
      </c>
      <c r="O89" s="55" t="s">
        <v>145</v>
      </c>
      <c r="P89" s="55" t="s">
        <v>146</v>
      </c>
      <c r="Q89" s="55" t="s">
        <v>147</v>
      </c>
      <c r="R89" s="55" t="s">
        <v>148</v>
      </c>
      <c r="S89" s="55" t="s">
        <v>149</v>
      </c>
      <c r="T89" s="56" t="s">
        <v>150</v>
      </c>
    </row>
    <row r="90" spans="2:65" s="1" customFormat="1" ht="22.9" customHeight="1">
      <c r="B90" s="30"/>
      <c r="C90" s="59" t="s">
        <v>151</v>
      </c>
      <c r="J90" s="109">
        <f>BK90</f>
        <v>1130434.47</v>
      </c>
      <c r="L90" s="30"/>
      <c r="M90" s="57"/>
      <c r="N90" s="48"/>
      <c r="O90" s="48"/>
      <c r="P90" s="110">
        <f>P91</f>
        <v>0</v>
      </c>
      <c r="Q90" s="48"/>
      <c r="R90" s="110">
        <f>R91</f>
        <v>0</v>
      </c>
      <c r="S90" s="48"/>
      <c r="T90" s="111">
        <f>T91</f>
        <v>0</v>
      </c>
      <c r="AT90" s="15" t="s">
        <v>70</v>
      </c>
      <c r="AU90" s="15" t="s">
        <v>130</v>
      </c>
      <c r="BK90" s="112">
        <f>BK91</f>
        <v>1130434.47</v>
      </c>
    </row>
    <row r="91" spans="2:65" s="11" customFormat="1" ht="25.9" customHeight="1">
      <c r="B91" s="113"/>
      <c r="D91" s="114" t="s">
        <v>70</v>
      </c>
      <c r="E91" s="115" t="s">
        <v>152</v>
      </c>
      <c r="F91" s="115" t="s">
        <v>152</v>
      </c>
      <c r="I91" s="116"/>
      <c r="J91" s="117">
        <f>BK91</f>
        <v>1130434.47</v>
      </c>
      <c r="L91" s="113"/>
      <c r="M91" s="118"/>
      <c r="P91" s="119">
        <f>P92+P100+P184+P186+P197+P199+P210</f>
        <v>0</v>
      </c>
      <c r="R91" s="119">
        <f>R92+R100+R184+R186+R197+R199+R210</f>
        <v>0</v>
      </c>
      <c r="T91" s="120">
        <f>T92+T100+T184+T186+T197+T199+T210</f>
        <v>0</v>
      </c>
      <c r="AR91" s="114" t="s">
        <v>79</v>
      </c>
      <c r="AT91" s="121" t="s">
        <v>70</v>
      </c>
      <c r="AU91" s="121" t="s">
        <v>71</v>
      </c>
      <c r="AY91" s="114" t="s">
        <v>153</v>
      </c>
      <c r="BK91" s="122">
        <f>BK92+BK100+BK184+BK186+BK197+BK199+BK210</f>
        <v>1130434.47</v>
      </c>
    </row>
    <row r="92" spans="2:65" s="11" customFormat="1" ht="22.9" customHeight="1">
      <c r="B92" s="113"/>
      <c r="D92" s="114" t="s">
        <v>70</v>
      </c>
      <c r="E92" s="123" t="s">
        <v>409</v>
      </c>
      <c r="F92" s="123" t="s">
        <v>1905</v>
      </c>
      <c r="I92" s="116"/>
      <c r="J92" s="124">
        <f>BK92</f>
        <v>25371.82</v>
      </c>
      <c r="L92" s="113"/>
      <c r="M92" s="118"/>
      <c r="P92" s="119">
        <f>SUM(P93:P99)</f>
        <v>0</v>
      </c>
      <c r="R92" s="119">
        <f>SUM(R93:R99)</f>
        <v>0</v>
      </c>
      <c r="T92" s="120">
        <f>SUM(T93:T99)</f>
        <v>0</v>
      </c>
      <c r="AR92" s="114" t="s">
        <v>79</v>
      </c>
      <c r="AT92" s="121" t="s">
        <v>70</v>
      </c>
      <c r="AU92" s="121" t="s">
        <v>79</v>
      </c>
      <c r="AY92" s="114" t="s">
        <v>153</v>
      </c>
      <c r="BK92" s="122">
        <f>SUM(BK93:BK99)</f>
        <v>25371.82</v>
      </c>
    </row>
    <row r="93" spans="2:65" s="1" customFormat="1" ht="16.5" customHeight="1">
      <c r="B93" s="125"/>
      <c r="C93" s="126" t="s">
        <v>79</v>
      </c>
      <c r="D93" s="126" t="s">
        <v>156</v>
      </c>
      <c r="E93" s="127" t="s">
        <v>1906</v>
      </c>
      <c r="F93" s="128" t="s">
        <v>412</v>
      </c>
      <c r="G93" s="129" t="s">
        <v>159</v>
      </c>
      <c r="H93" s="130">
        <v>1</v>
      </c>
      <c r="I93" s="131">
        <v>17976.2775</v>
      </c>
      <c r="J93" s="132">
        <f t="shared" ref="J93:J99" si="0">ROUND(I93*H93,2)</f>
        <v>17976.28</v>
      </c>
      <c r="K93" s="128" t="s">
        <v>3</v>
      </c>
      <c r="L93" s="133"/>
      <c r="M93" s="134" t="s">
        <v>3</v>
      </c>
      <c r="N93" s="135" t="s">
        <v>42</v>
      </c>
      <c r="P93" s="136">
        <f t="shared" ref="P93:P99" si="1">O93*H93</f>
        <v>0</v>
      </c>
      <c r="Q93" s="136">
        <v>0</v>
      </c>
      <c r="R93" s="136">
        <f t="shared" ref="R93:R99" si="2">Q93*H93</f>
        <v>0</v>
      </c>
      <c r="S93" s="136">
        <v>0</v>
      </c>
      <c r="T93" s="137">
        <f t="shared" ref="T93:T99" si="3">S93*H93</f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 t="shared" ref="BE93:BE99" si="4">IF(N93="základní",J93,0)</f>
        <v>17976.28</v>
      </c>
      <c r="BF93" s="139">
        <f t="shared" ref="BF93:BF99" si="5">IF(N93="snížená",J93,0)</f>
        <v>0</v>
      </c>
      <c r="BG93" s="139">
        <f t="shared" ref="BG93:BG99" si="6">IF(N93="zákl. přenesená",J93,0)</f>
        <v>0</v>
      </c>
      <c r="BH93" s="139">
        <f t="shared" ref="BH93:BH99" si="7">IF(N93="sníž. přenesená",J93,0)</f>
        <v>0</v>
      </c>
      <c r="BI93" s="139">
        <f t="shared" ref="BI93:BI99" si="8">IF(N93="nulová",J93,0)</f>
        <v>0</v>
      </c>
      <c r="BJ93" s="15" t="s">
        <v>79</v>
      </c>
      <c r="BK93" s="139">
        <f t="shared" ref="BK93:BK99" si="9">ROUND(I93*H93,2)</f>
        <v>17976.28</v>
      </c>
      <c r="BL93" s="15" t="s">
        <v>161</v>
      </c>
      <c r="BM93" s="138" t="s">
        <v>1907</v>
      </c>
    </row>
    <row r="94" spans="2:65" s="1" customFormat="1" ht="16.5" customHeight="1">
      <c r="B94" s="125"/>
      <c r="C94" s="126" t="s">
        <v>81</v>
      </c>
      <c r="D94" s="126" t="s">
        <v>156</v>
      </c>
      <c r="E94" s="127" t="s">
        <v>1908</v>
      </c>
      <c r="F94" s="128" t="s">
        <v>414</v>
      </c>
      <c r="G94" s="129" t="s">
        <v>415</v>
      </c>
      <c r="H94" s="130">
        <v>1</v>
      </c>
      <c r="I94" s="131">
        <v>3100.5122999999999</v>
      </c>
      <c r="J94" s="132">
        <f t="shared" si="0"/>
        <v>3100.51</v>
      </c>
      <c r="K94" s="128" t="s">
        <v>3</v>
      </c>
      <c r="L94" s="133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160</v>
      </c>
      <c r="AT94" s="138" t="s">
        <v>156</v>
      </c>
      <c r="AU94" s="138" t="s">
        <v>81</v>
      </c>
      <c r="AY94" s="15" t="s">
        <v>153</v>
      </c>
      <c r="BE94" s="139">
        <f t="shared" si="4"/>
        <v>3100.51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5" t="s">
        <v>79</v>
      </c>
      <c r="BK94" s="139">
        <f t="shared" si="9"/>
        <v>3100.51</v>
      </c>
      <c r="BL94" s="15" t="s">
        <v>161</v>
      </c>
      <c r="BM94" s="138" t="s">
        <v>1909</v>
      </c>
    </row>
    <row r="95" spans="2:65" s="1" customFormat="1" ht="16.5" customHeight="1">
      <c r="B95" s="125"/>
      <c r="C95" s="126" t="s">
        <v>167</v>
      </c>
      <c r="D95" s="126" t="s">
        <v>156</v>
      </c>
      <c r="E95" s="127" t="s">
        <v>1910</v>
      </c>
      <c r="F95" s="128" t="s">
        <v>417</v>
      </c>
      <c r="G95" s="129" t="s">
        <v>415</v>
      </c>
      <c r="H95" s="130">
        <v>1</v>
      </c>
      <c r="I95" s="131">
        <v>1123.5575999999999</v>
      </c>
      <c r="J95" s="132">
        <f t="shared" si="0"/>
        <v>1123.56</v>
      </c>
      <c r="K95" s="128" t="s">
        <v>3</v>
      </c>
      <c r="L95" s="133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si="4"/>
        <v>1123.56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5" t="s">
        <v>79</v>
      </c>
      <c r="BK95" s="139">
        <f t="shared" si="9"/>
        <v>1123.56</v>
      </c>
      <c r="BL95" s="15" t="s">
        <v>161</v>
      </c>
      <c r="BM95" s="138" t="s">
        <v>1911</v>
      </c>
    </row>
    <row r="96" spans="2:65" s="1" customFormat="1" ht="16.5" customHeight="1">
      <c r="B96" s="125"/>
      <c r="C96" s="126" t="s">
        <v>161</v>
      </c>
      <c r="D96" s="126" t="s">
        <v>156</v>
      </c>
      <c r="E96" s="127" t="s">
        <v>1912</v>
      </c>
      <c r="F96" s="128" t="s">
        <v>419</v>
      </c>
      <c r="G96" s="129" t="s">
        <v>415</v>
      </c>
      <c r="H96" s="130">
        <v>1</v>
      </c>
      <c r="I96" s="131">
        <v>525.70567499999993</v>
      </c>
      <c r="J96" s="132">
        <f t="shared" si="0"/>
        <v>525.71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525.71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525.71</v>
      </c>
      <c r="BL96" s="15" t="s">
        <v>161</v>
      </c>
      <c r="BM96" s="138" t="s">
        <v>1913</v>
      </c>
    </row>
    <row r="97" spans="2:65" s="1" customFormat="1" ht="16.5" customHeight="1">
      <c r="B97" s="125"/>
      <c r="C97" s="126" t="s">
        <v>174</v>
      </c>
      <c r="D97" s="126" t="s">
        <v>156</v>
      </c>
      <c r="E97" s="127" t="s">
        <v>1914</v>
      </c>
      <c r="F97" s="128" t="s">
        <v>421</v>
      </c>
      <c r="G97" s="129" t="s">
        <v>360</v>
      </c>
      <c r="H97" s="130">
        <v>8</v>
      </c>
      <c r="I97" s="131">
        <v>70.99190999999999</v>
      </c>
      <c r="J97" s="132">
        <f t="shared" si="0"/>
        <v>567.94000000000005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567.94000000000005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567.94000000000005</v>
      </c>
      <c r="BL97" s="15" t="s">
        <v>161</v>
      </c>
      <c r="BM97" s="138" t="s">
        <v>1915</v>
      </c>
    </row>
    <row r="98" spans="2:65" s="1" customFormat="1" ht="16.5" customHeight="1">
      <c r="B98" s="125"/>
      <c r="C98" s="126" t="s">
        <v>178</v>
      </c>
      <c r="D98" s="126" t="s">
        <v>156</v>
      </c>
      <c r="E98" s="127" t="s">
        <v>1916</v>
      </c>
      <c r="F98" s="128" t="s">
        <v>423</v>
      </c>
      <c r="G98" s="129" t="s">
        <v>360</v>
      </c>
      <c r="H98" s="130">
        <v>10</v>
      </c>
      <c r="I98" s="131">
        <v>125.0535</v>
      </c>
      <c r="J98" s="132">
        <f t="shared" si="0"/>
        <v>1250.54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1250.54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1250.54</v>
      </c>
      <c r="BL98" s="15" t="s">
        <v>161</v>
      </c>
      <c r="BM98" s="138" t="s">
        <v>1917</v>
      </c>
    </row>
    <row r="99" spans="2:65" s="1" customFormat="1" ht="16.5" customHeight="1">
      <c r="B99" s="125"/>
      <c r="C99" s="126" t="s">
        <v>182</v>
      </c>
      <c r="D99" s="126" t="s">
        <v>156</v>
      </c>
      <c r="E99" s="127" t="s">
        <v>1918</v>
      </c>
      <c r="F99" s="128" t="s">
        <v>425</v>
      </c>
      <c r="G99" s="129" t="s">
        <v>360</v>
      </c>
      <c r="H99" s="130">
        <v>4</v>
      </c>
      <c r="I99" s="131">
        <v>206.81924999999998</v>
      </c>
      <c r="J99" s="132">
        <f t="shared" si="0"/>
        <v>827.28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827.28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827.28</v>
      </c>
      <c r="BL99" s="15" t="s">
        <v>161</v>
      </c>
      <c r="BM99" s="138" t="s">
        <v>1919</v>
      </c>
    </row>
    <row r="100" spans="2:65" s="11" customFormat="1" ht="22.9" customHeight="1">
      <c r="B100" s="113"/>
      <c r="D100" s="114" t="s">
        <v>70</v>
      </c>
      <c r="E100" s="123" t="s">
        <v>426</v>
      </c>
      <c r="F100" s="123" t="s">
        <v>1920</v>
      </c>
      <c r="I100" s="116"/>
      <c r="J100" s="124">
        <f>BK100</f>
        <v>562985.1</v>
      </c>
      <c r="L100" s="113"/>
      <c r="M100" s="118"/>
      <c r="P100" s="119">
        <f>SUM(P101:P183)</f>
        <v>0</v>
      </c>
      <c r="R100" s="119">
        <f>SUM(R101:R183)</f>
        <v>0</v>
      </c>
      <c r="T100" s="120">
        <f>SUM(T101:T183)</f>
        <v>0</v>
      </c>
      <c r="AR100" s="114" t="s">
        <v>79</v>
      </c>
      <c r="AT100" s="121" t="s">
        <v>70</v>
      </c>
      <c r="AU100" s="121" t="s">
        <v>79</v>
      </c>
      <c r="AY100" s="114" t="s">
        <v>153</v>
      </c>
      <c r="BK100" s="122">
        <f>SUM(BK101:BK183)</f>
        <v>562985.1</v>
      </c>
    </row>
    <row r="101" spans="2:65" s="1" customFormat="1" ht="16.5" customHeight="1">
      <c r="B101" s="125"/>
      <c r="C101" s="126" t="s">
        <v>160</v>
      </c>
      <c r="D101" s="126" t="s">
        <v>156</v>
      </c>
      <c r="E101" s="127" t="s">
        <v>1921</v>
      </c>
      <c r="F101" s="128" t="s">
        <v>1922</v>
      </c>
      <c r="G101" s="129" t="s">
        <v>159</v>
      </c>
      <c r="H101" s="130">
        <v>1</v>
      </c>
      <c r="I101" s="131">
        <v>10006.117324499999</v>
      </c>
      <c r="J101" s="132">
        <f t="shared" ref="J101:J132" si="10">ROUND(I101*H101,2)</f>
        <v>10006.120000000001</v>
      </c>
      <c r="K101" s="128" t="s">
        <v>3</v>
      </c>
      <c r="L101" s="133"/>
      <c r="M101" s="134" t="s">
        <v>3</v>
      </c>
      <c r="N101" s="135" t="s">
        <v>42</v>
      </c>
      <c r="P101" s="136">
        <f t="shared" ref="P101:P132" si="11">O101*H101</f>
        <v>0</v>
      </c>
      <c r="Q101" s="136">
        <v>0</v>
      </c>
      <c r="R101" s="136">
        <f t="shared" ref="R101:R132" si="12">Q101*H101</f>
        <v>0</v>
      </c>
      <c r="S101" s="136">
        <v>0</v>
      </c>
      <c r="T101" s="137">
        <f t="shared" ref="T101:T132" si="13">S101*H101</f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ref="BE101:BE132" si="14">IF(N101="základní",J101,0)</f>
        <v>10006.120000000001</v>
      </c>
      <c r="BF101" s="139">
        <f t="shared" ref="BF101:BF132" si="15">IF(N101="snížená",J101,0)</f>
        <v>0</v>
      </c>
      <c r="BG101" s="139">
        <f t="shared" ref="BG101:BG132" si="16">IF(N101="zákl. přenesená",J101,0)</f>
        <v>0</v>
      </c>
      <c r="BH101" s="139">
        <f t="shared" ref="BH101:BH132" si="17">IF(N101="sníž. přenesená",J101,0)</f>
        <v>0</v>
      </c>
      <c r="BI101" s="139">
        <f t="shared" ref="BI101:BI132" si="18">IF(N101="nulová",J101,0)</f>
        <v>0</v>
      </c>
      <c r="BJ101" s="15" t="s">
        <v>79</v>
      </c>
      <c r="BK101" s="139">
        <f t="shared" ref="BK101:BK132" si="19">ROUND(I101*H101,2)</f>
        <v>10006.120000000001</v>
      </c>
      <c r="BL101" s="15" t="s">
        <v>161</v>
      </c>
      <c r="BM101" s="138" t="s">
        <v>1923</v>
      </c>
    </row>
    <row r="102" spans="2:65" s="1" customFormat="1" ht="16.5" customHeight="1">
      <c r="B102" s="125"/>
      <c r="C102" s="126" t="s">
        <v>189</v>
      </c>
      <c r="D102" s="126" t="s">
        <v>156</v>
      </c>
      <c r="E102" s="127" t="s">
        <v>1924</v>
      </c>
      <c r="F102" s="128" t="s">
        <v>432</v>
      </c>
      <c r="G102" s="129" t="s">
        <v>159</v>
      </c>
      <c r="H102" s="130">
        <v>1</v>
      </c>
      <c r="I102" s="131">
        <v>190.56229499999998</v>
      </c>
      <c r="J102" s="132">
        <f t="shared" si="10"/>
        <v>190.56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14"/>
        <v>190.56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5" t="s">
        <v>79</v>
      </c>
      <c r="BK102" s="139">
        <f t="shared" si="19"/>
        <v>190.56</v>
      </c>
      <c r="BL102" s="15" t="s">
        <v>161</v>
      </c>
      <c r="BM102" s="138" t="s">
        <v>1925</v>
      </c>
    </row>
    <row r="103" spans="2:65" s="1" customFormat="1" ht="16.5" customHeight="1">
      <c r="B103" s="125"/>
      <c r="C103" s="126" t="s">
        <v>193</v>
      </c>
      <c r="D103" s="126" t="s">
        <v>156</v>
      </c>
      <c r="E103" s="127" t="s">
        <v>1926</v>
      </c>
      <c r="F103" s="128" t="s">
        <v>1927</v>
      </c>
      <c r="G103" s="129" t="s">
        <v>159</v>
      </c>
      <c r="H103" s="130">
        <v>1</v>
      </c>
      <c r="I103" s="131">
        <v>2166.9462869999998</v>
      </c>
      <c r="J103" s="132">
        <f t="shared" si="10"/>
        <v>2166.9499999999998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14"/>
        <v>2166.9499999999998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5" t="s">
        <v>79</v>
      </c>
      <c r="BK103" s="139">
        <f t="shared" si="19"/>
        <v>2166.9499999999998</v>
      </c>
      <c r="BL103" s="15" t="s">
        <v>161</v>
      </c>
      <c r="BM103" s="138" t="s">
        <v>1928</v>
      </c>
    </row>
    <row r="104" spans="2:65" s="1" customFormat="1" ht="16.5" customHeight="1">
      <c r="B104" s="125"/>
      <c r="C104" s="126" t="s">
        <v>197</v>
      </c>
      <c r="D104" s="126" t="s">
        <v>156</v>
      </c>
      <c r="E104" s="127" t="s">
        <v>1929</v>
      </c>
      <c r="F104" s="128" t="s">
        <v>529</v>
      </c>
      <c r="G104" s="129" t="s">
        <v>159</v>
      </c>
      <c r="H104" s="130">
        <v>1</v>
      </c>
      <c r="I104" s="131">
        <v>4004.2611674999994</v>
      </c>
      <c r="J104" s="132">
        <f t="shared" si="10"/>
        <v>4004.26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14"/>
        <v>4004.26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5" t="s">
        <v>79</v>
      </c>
      <c r="BK104" s="139">
        <f t="shared" si="19"/>
        <v>4004.26</v>
      </c>
      <c r="BL104" s="15" t="s">
        <v>161</v>
      </c>
      <c r="BM104" s="138" t="s">
        <v>1930</v>
      </c>
    </row>
    <row r="105" spans="2:65" s="1" customFormat="1" ht="16.5" customHeight="1">
      <c r="B105" s="125"/>
      <c r="C105" s="126" t="s">
        <v>9</v>
      </c>
      <c r="D105" s="126" t="s">
        <v>156</v>
      </c>
      <c r="E105" s="127" t="s">
        <v>1931</v>
      </c>
      <c r="F105" s="128" t="s">
        <v>532</v>
      </c>
      <c r="G105" s="129" t="s">
        <v>159</v>
      </c>
      <c r="H105" s="130">
        <v>1</v>
      </c>
      <c r="I105" s="131">
        <v>572.36024999999995</v>
      </c>
      <c r="J105" s="132">
        <f t="shared" si="10"/>
        <v>572.36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14"/>
        <v>572.36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5" t="s">
        <v>79</v>
      </c>
      <c r="BK105" s="139">
        <f t="shared" si="19"/>
        <v>572.36</v>
      </c>
      <c r="BL105" s="15" t="s">
        <v>161</v>
      </c>
      <c r="BM105" s="138" t="s">
        <v>1932</v>
      </c>
    </row>
    <row r="106" spans="2:65" s="1" customFormat="1" ht="16.5" customHeight="1">
      <c r="B106" s="125"/>
      <c r="C106" s="126" t="s">
        <v>204</v>
      </c>
      <c r="D106" s="126" t="s">
        <v>156</v>
      </c>
      <c r="E106" s="127" t="s">
        <v>1933</v>
      </c>
      <c r="F106" s="128" t="s">
        <v>535</v>
      </c>
      <c r="G106" s="129" t="s">
        <v>159</v>
      </c>
      <c r="H106" s="130">
        <v>1</v>
      </c>
      <c r="I106" s="131">
        <v>562.74074999999993</v>
      </c>
      <c r="J106" s="132">
        <f t="shared" si="10"/>
        <v>562.74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562.74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562.74</v>
      </c>
      <c r="BL106" s="15" t="s">
        <v>161</v>
      </c>
      <c r="BM106" s="138" t="s">
        <v>1934</v>
      </c>
    </row>
    <row r="107" spans="2:65" s="1" customFormat="1" ht="16.5" customHeight="1">
      <c r="B107" s="125"/>
      <c r="C107" s="126" t="s">
        <v>208</v>
      </c>
      <c r="D107" s="126" t="s">
        <v>156</v>
      </c>
      <c r="E107" s="127" t="s">
        <v>1935</v>
      </c>
      <c r="F107" s="128" t="s">
        <v>440</v>
      </c>
      <c r="G107" s="129" t="s">
        <v>159</v>
      </c>
      <c r="H107" s="130">
        <v>1</v>
      </c>
      <c r="I107" s="131">
        <v>153.91200000000001</v>
      </c>
      <c r="J107" s="132">
        <f t="shared" si="10"/>
        <v>153.91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153.91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153.91</v>
      </c>
      <c r="BL107" s="15" t="s">
        <v>161</v>
      </c>
      <c r="BM107" s="138" t="s">
        <v>81</v>
      </c>
    </row>
    <row r="108" spans="2:65" s="1" customFormat="1" ht="16.5" customHeight="1">
      <c r="B108" s="125"/>
      <c r="C108" s="126" t="s">
        <v>214</v>
      </c>
      <c r="D108" s="126" t="s">
        <v>156</v>
      </c>
      <c r="E108" s="127" t="s">
        <v>1936</v>
      </c>
      <c r="F108" s="128" t="s">
        <v>442</v>
      </c>
      <c r="G108" s="129" t="s">
        <v>159</v>
      </c>
      <c r="H108" s="130">
        <v>3</v>
      </c>
      <c r="I108" s="131">
        <v>31.263375</v>
      </c>
      <c r="J108" s="132">
        <f t="shared" si="10"/>
        <v>93.79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93.79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93.79</v>
      </c>
      <c r="BL108" s="15" t="s">
        <v>161</v>
      </c>
      <c r="BM108" s="138" t="s">
        <v>161</v>
      </c>
    </row>
    <row r="109" spans="2:65" s="1" customFormat="1" ht="16.5" customHeight="1">
      <c r="B109" s="125"/>
      <c r="C109" s="126" t="s">
        <v>217</v>
      </c>
      <c r="D109" s="126" t="s">
        <v>156</v>
      </c>
      <c r="E109" s="127" t="s">
        <v>1937</v>
      </c>
      <c r="F109" s="128" t="s">
        <v>444</v>
      </c>
      <c r="G109" s="129" t="s">
        <v>159</v>
      </c>
      <c r="H109" s="130">
        <v>2</v>
      </c>
      <c r="I109" s="131">
        <v>2483.0815350000003</v>
      </c>
      <c r="J109" s="132">
        <f t="shared" si="10"/>
        <v>4966.16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4966.16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4966.16</v>
      </c>
      <c r="BL109" s="15" t="s">
        <v>161</v>
      </c>
      <c r="BM109" s="138" t="s">
        <v>193</v>
      </c>
    </row>
    <row r="110" spans="2:65" s="1" customFormat="1" ht="16.5" customHeight="1">
      <c r="B110" s="125"/>
      <c r="C110" s="126" t="s">
        <v>220</v>
      </c>
      <c r="D110" s="126" t="s">
        <v>156</v>
      </c>
      <c r="E110" s="127" t="s">
        <v>1938</v>
      </c>
      <c r="F110" s="128" t="s">
        <v>448</v>
      </c>
      <c r="G110" s="129" t="s">
        <v>159</v>
      </c>
      <c r="H110" s="130">
        <v>1</v>
      </c>
      <c r="I110" s="131">
        <v>3569.0076509999999</v>
      </c>
      <c r="J110" s="132">
        <f t="shared" si="10"/>
        <v>3569.01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3569.01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3569.01</v>
      </c>
      <c r="BL110" s="15" t="s">
        <v>161</v>
      </c>
      <c r="BM110" s="138" t="s">
        <v>1939</v>
      </c>
    </row>
    <row r="111" spans="2:65" s="1" customFormat="1" ht="16.5" customHeight="1">
      <c r="B111" s="125"/>
      <c r="C111" s="126" t="s">
        <v>223</v>
      </c>
      <c r="D111" s="126" t="s">
        <v>156</v>
      </c>
      <c r="E111" s="127" t="s">
        <v>1940</v>
      </c>
      <c r="F111" s="128" t="s">
        <v>451</v>
      </c>
      <c r="G111" s="129" t="s">
        <v>159</v>
      </c>
      <c r="H111" s="130">
        <v>1</v>
      </c>
      <c r="I111" s="131">
        <v>432.8775</v>
      </c>
      <c r="J111" s="132">
        <f t="shared" si="10"/>
        <v>432.88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432.88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432.88</v>
      </c>
      <c r="BL111" s="15" t="s">
        <v>161</v>
      </c>
      <c r="BM111" s="138" t="s">
        <v>1941</v>
      </c>
    </row>
    <row r="112" spans="2:65" s="1" customFormat="1" ht="16.5" customHeight="1">
      <c r="B112" s="125"/>
      <c r="C112" s="126" t="s">
        <v>226</v>
      </c>
      <c r="D112" s="126" t="s">
        <v>156</v>
      </c>
      <c r="E112" s="127" t="s">
        <v>1942</v>
      </c>
      <c r="F112" s="128" t="s">
        <v>454</v>
      </c>
      <c r="G112" s="129" t="s">
        <v>159</v>
      </c>
      <c r="H112" s="130">
        <v>6</v>
      </c>
      <c r="I112" s="131">
        <v>358.057029</v>
      </c>
      <c r="J112" s="132">
        <f t="shared" si="10"/>
        <v>2148.34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2148.34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2148.34</v>
      </c>
      <c r="BL112" s="15" t="s">
        <v>161</v>
      </c>
      <c r="BM112" s="138" t="s">
        <v>1943</v>
      </c>
    </row>
    <row r="113" spans="2:65" s="1" customFormat="1" ht="16.5" customHeight="1">
      <c r="B113" s="125"/>
      <c r="C113" s="126" t="s">
        <v>229</v>
      </c>
      <c r="D113" s="126" t="s">
        <v>156</v>
      </c>
      <c r="E113" s="127" t="s">
        <v>1944</v>
      </c>
      <c r="F113" s="128" t="s">
        <v>460</v>
      </c>
      <c r="G113" s="129" t="s">
        <v>159</v>
      </c>
      <c r="H113" s="130">
        <v>5</v>
      </c>
      <c r="I113" s="131">
        <v>271.75087500000001</v>
      </c>
      <c r="J113" s="132">
        <f t="shared" si="10"/>
        <v>1358.75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1358.75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1358.75</v>
      </c>
      <c r="BL113" s="15" t="s">
        <v>161</v>
      </c>
      <c r="BM113" s="138" t="s">
        <v>1945</v>
      </c>
    </row>
    <row r="114" spans="2:65" s="1" customFormat="1" ht="16.5" customHeight="1">
      <c r="B114" s="125"/>
      <c r="C114" s="126" t="s">
        <v>8</v>
      </c>
      <c r="D114" s="126" t="s">
        <v>156</v>
      </c>
      <c r="E114" s="127" t="s">
        <v>1946</v>
      </c>
      <c r="F114" s="128" t="s">
        <v>463</v>
      </c>
      <c r="G114" s="129" t="s">
        <v>159</v>
      </c>
      <c r="H114" s="130">
        <v>3</v>
      </c>
      <c r="I114" s="131">
        <v>183.73245</v>
      </c>
      <c r="J114" s="132">
        <f t="shared" si="10"/>
        <v>551.20000000000005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551.20000000000005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551.20000000000005</v>
      </c>
      <c r="BL114" s="15" t="s">
        <v>161</v>
      </c>
      <c r="BM114" s="138" t="s">
        <v>1947</v>
      </c>
    </row>
    <row r="115" spans="2:65" s="1" customFormat="1" ht="16.5" customHeight="1">
      <c r="B115" s="125"/>
      <c r="C115" s="126" t="s">
        <v>235</v>
      </c>
      <c r="D115" s="126" t="s">
        <v>156</v>
      </c>
      <c r="E115" s="127" t="s">
        <v>1948</v>
      </c>
      <c r="F115" s="128" t="s">
        <v>466</v>
      </c>
      <c r="G115" s="129" t="s">
        <v>159</v>
      </c>
      <c r="H115" s="130">
        <v>1</v>
      </c>
      <c r="I115" s="131">
        <v>252.0309</v>
      </c>
      <c r="J115" s="132">
        <f t="shared" si="10"/>
        <v>252.03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252.03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252.03</v>
      </c>
      <c r="BL115" s="15" t="s">
        <v>161</v>
      </c>
      <c r="BM115" s="138" t="s">
        <v>1949</v>
      </c>
    </row>
    <row r="116" spans="2:65" s="1" customFormat="1" ht="16.5" customHeight="1">
      <c r="B116" s="125"/>
      <c r="C116" s="126" t="s">
        <v>239</v>
      </c>
      <c r="D116" s="126" t="s">
        <v>156</v>
      </c>
      <c r="E116" s="127" t="s">
        <v>1950</v>
      </c>
      <c r="F116" s="128" t="s">
        <v>469</v>
      </c>
      <c r="G116" s="129" t="s">
        <v>159</v>
      </c>
      <c r="H116" s="130">
        <v>1</v>
      </c>
      <c r="I116" s="131">
        <v>452.11649999999997</v>
      </c>
      <c r="J116" s="132">
        <f t="shared" si="10"/>
        <v>452.12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452.12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452.12</v>
      </c>
      <c r="BL116" s="15" t="s">
        <v>161</v>
      </c>
      <c r="BM116" s="138" t="s">
        <v>1951</v>
      </c>
    </row>
    <row r="117" spans="2:65" s="1" customFormat="1" ht="16.5" customHeight="1">
      <c r="B117" s="125"/>
      <c r="C117" s="126" t="s">
        <v>243</v>
      </c>
      <c r="D117" s="126" t="s">
        <v>156</v>
      </c>
      <c r="E117" s="127" t="s">
        <v>1952</v>
      </c>
      <c r="F117" s="128" t="s">
        <v>475</v>
      </c>
      <c r="G117" s="129" t="s">
        <v>159</v>
      </c>
      <c r="H117" s="130">
        <v>2</v>
      </c>
      <c r="I117" s="131">
        <v>3746.7952499999997</v>
      </c>
      <c r="J117" s="132">
        <f t="shared" si="10"/>
        <v>7493.59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7493.59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7493.59</v>
      </c>
      <c r="BL117" s="15" t="s">
        <v>161</v>
      </c>
      <c r="BM117" s="138" t="s">
        <v>1953</v>
      </c>
    </row>
    <row r="118" spans="2:65" s="1" customFormat="1" ht="16.5" customHeight="1">
      <c r="B118" s="125"/>
      <c r="C118" s="126" t="s">
        <v>247</v>
      </c>
      <c r="D118" s="126" t="s">
        <v>156</v>
      </c>
      <c r="E118" s="127" t="s">
        <v>1954</v>
      </c>
      <c r="F118" s="128" t="s">
        <v>481</v>
      </c>
      <c r="G118" s="129" t="s">
        <v>159</v>
      </c>
      <c r="H118" s="130">
        <v>1</v>
      </c>
      <c r="I118" s="131">
        <v>1965.26385</v>
      </c>
      <c r="J118" s="132">
        <f t="shared" si="10"/>
        <v>1965.26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1965.26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1965.26</v>
      </c>
      <c r="BL118" s="15" t="s">
        <v>161</v>
      </c>
      <c r="BM118" s="138" t="s">
        <v>1955</v>
      </c>
    </row>
    <row r="119" spans="2:65" s="1" customFormat="1" ht="16.5" customHeight="1">
      <c r="B119" s="125"/>
      <c r="C119" s="126" t="s">
        <v>251</v>
      </c>
      <c r="D119" s="126" t="s">
        <v>156</v>
      </c>
      <c r="E119" s="127" t="s">
        <v>1956</v>
      </c>
      <c r="F119" s="128" t="s">
        <v>1392</v>
      </c>
      <c r="G119" s="129" t="s">
        <v>159</v>
      </c>
      <c r="H119" s="130">
        <v>5</v>
      </c>
      <c r="I119" s="131">
        <v>2405.9042865000001</v>
      </c>
      <c r="J119" s="132">
        <f t="shared" si="10"/>
        <v>12029.52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12029.52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12029.52</v>
      </c>
      <c r="BL119" s="15" t="s">
        <v>161</v>
      </c>
      <c r="BM119" s="138" t="s">
        <v>1957</v>
      </c>
    </row>
    <row r="120" spans="2:65" s="1" customFormat="1" ht="16.5" customHeight="1">
      <c r="B120" s="125"/>
      <c r="C120" s="126" t="s">
        <v>255</v>
      </c>
      <c r="D120" s="126" t="s">
        <v>156</v>
      </c>
      <c r="E120" s="127" t="s">
        <v>1958</v>
      </c>
      <c r="F120" s="128" t="s">
        <v>489</v>
      </c>
      <c r="G120" s="129" t="s">
        <v>159</v>
      </c>
      <c r="H120" s="130">
        <v>5</v>
      </c>
      <c r="I120" s="131">
        <v>149.10225</v>
      </c>
      <c r="J120" s="132">
        <f t="shared" si="10"/>
        <v>745.51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745.51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745.51</v>
      </c>
      <c r="BL120" s="15" t="s">
        <v>161</v>
      </c>
      <c r="BM120" s="138" t="s">
        <v>1959</v>
      </c>
    </row>
    <row r="121" spans="2:65" s="1" customFormat="1" ht="21.75" customHeight="1">
      <c r="B121" s="125"/>
      <c r="C121" s="126" t="s">
        <v>259</v>
      </c>
      <c r="D121" s="126" t="s">
        <v>156</v>
      </c>
      <c r="E121" s="127" t="s">
        <v>1960</v>
      </c>
      <c r="F121" s="128" t="s">
        <v>492</v>
      </c>
      <c r="G121" s="129" t="s">
        <v>159</v>
      </c>
      <c r="H121" s="130">
        <v>5</v>
      </c>
      <c r="I121" s="131">
        <v>1648.7822999999999</v>
      </c>
      <c r="J121" s="132">
        <f t="shared" si="10"/>
        <v>8243.91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8243.91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8243.91</v>
      </c>
      <c r="BL121" s="15" t="s">
        <v>161</v>
      </c>
      <c r="BM121" s="138" t="s">
        <v>1961</v>
      </c>
    </row>
    <row r="122" spans="2:65" s="1" customFormat="1" ht="16.5" customHeight="1">
      <c r="B122" s="125"/>
      <c r="C122" s="126" t="s">
        <v>263</v>
      </c>
      <c r="D122" s="126" t="s">
        <v>156</v>
      </c>
      <c r="E122" s="127" t="s">
        <v>1962</v>
      </c>
      <c r="F122" s="128" t="s">
        <v>495</v>
      </c>
      <c r="G122" s="129" t="s">
        <v>159</v>
      </c>
      <c r="H122" s="130">
        <v>1</v>
      </c>
      <c r="I122" s="131">
        <v>7652.8894200000004</v>
      </c>
      <c r="J122" s="132">
        <f t="shared" si="10"/>
        <v>7652.89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7652.89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7652.89</v>
      </c>
      <c r="BL122" s="15" t="s">
        <v>161</v>
      </c>
      <c r="BM122" s="138" t="s">
        <v>1963</v>
      </c>
    </row>
    <row r="123" spans="2:65" s="1" customFormat="1" ht="16.5" customHeight="1">
      <c r="B123" s="125"/>
      <c r="C123" s="126" t="s">
        <v>267</v>
      </c>
      <c r="D123" s="126" t="s">
        <v>156</v>
      </c>
      <c r="E123" s="127" t="s">
        <v>1964</v>
      </c>
      <c r="F123" s="128" t="s">
        <v>1399</v>
      </c>
      <c r="G123" s="129" t="s">
        <v>159</v>
      </c>
      <c r="H123" s="130">
        <v>4</v>
      </c>
      <c r="I123" s="131">
        <v>8665.8035309999996</v>
      </c>
      <c r="J123" s="132">
        <f t="shared" si="10"/>
        <v>34663.21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34663.21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34663.21</v>
      </c>
      <c r="BL123" s="15" t="s">
        <v>161</v>
      </c>
      <c r="BM123" s="138" t="s">
        <v>1965</v>
      </c>
    </row>
    <row r="124" spans="2:65" s="1" customFormat="1" ht="16.5" customHeight="1">
      <c r="B124" s="125"/>
      <c r="C124" s="126" t="s">
        <v>271</v>
      </c>
      <c r="D124" s="126" t="s">
        <v>156</v>
      </c>
      <c r="E124" s="127" t="s">
        <v>1966</v>
      </c>
      <c r="F124" s="128" t="s">
        <v>1967</v>
      </c>
      <c r="G124" s="129" t="s">
        <v>159</v>
      </c>
      <c r="H124" s="130">
        <v>1</v>
      </c>
      <c r="I124" s="131">
        <v>42566.989723500003</v>
      </c>
      <c r="J124" s="132">
        <f t="shared" si="10"/>
        <v>42566.99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42566.99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42566.99</v>
      </c>
      <c r="BL124" s="15" t="s">
        <v>161</v>
      </c>
      <c r="BM124" s="138" t="s">
        <v>1968</v>
      </c>
    </row>
    <row r="125" spans="2:65" s="1" customFormat="1" ht="16.5" customHeight="1">
      <c r="B125" s="125"/>
      <c r="C125" s="126" t="s">
        <v>275</v>
      </c>
      <c r="D125" s="126" t="s">
        <v>156</v>
      </c>
      <c r="E125" s="127" t="s">
        <v>1969</v>
      </c>
      <c r="F125" s="128" t="s">
        <v>1970</v>
      </c>
      <c r="G125" s="129" t="s">
        <v>159</v>
      </c>
      <c r="H125" s="130">
        <v>5</v>
      </c>
      <c r="I125" s="131">
        <v>222.41245950000001</v>
      </c>
      <c r="J125" s="132">
        <f t="shared" si="10"/>
        <v>1112.06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1112.06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1112.06</v>
      </c>
      <c r="BL125" s="15" t="s">
        <v>161</v>
      </c>
      <c r="BM125" s="138" t="s">
        <v>1971</v>
      </c>
    </row>
    <row r="126" spans="2:65" s="1" customFormat="1" ht="24.2" customHeight="1">
      <c r="B126" s="125"/>
      <c r="C126" s="126" t="s">
        <v>279</v>
      </c>
      <c r="D126" s="126" t="s">
        <v>156</v>
      </c>
      <c r="E126" s="127" t="s">
        <v>1972</v>
      </c>
      <c r="F126" s="128" t="s">
        <v>507</v>
      </c>
      <c r="G126" s="129" t="s">
        <v>159</v>
      </c>
      <c r="H126" s="130">
        <v>5</v>
      </c>
      <c r="I126" s="131">
        <v>10783.574934</v>
      </c>
      <c r="J126" s="132">
        <f t="shared" si="10"/>
        <v>53917.87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53917.87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53917.87</v>
      </c>
      <c r="BL126" s="15" t="s">
        <v>161</v>
      </c>
      <c r="BM126" s="138" t="s">
        <v>1973</v>
      </c>
    </row>
    <row r="127" spans="2:65" s="1" customFormat="1" ht="16.5" customHeight="1">
      <c r="B127" s="125"/>
      <c r="C127" s="126" t="s">
        <v>283</v>
      </c>
      <c r="D127" s="126" t="s">
        <v>156</v>
      </c>
      <c r="E127" s="127" t="s">
        <v>1974</v>
      </c>
      <c r="F127" s="128" t="s">
        <v>510</v>
      </c>
      <c r="G127" s="129" t="s">
        <v>159</v>
      </c>
      <c r="H127" s="130">
        <v>5</v>
      </c>
      <c r="I127" s="131">
        <v>4242.5073239999992</v>
      </c>
      <c r="J127" s="132">
        <f t="shared" si="10"/>
        <v>21212.54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21212.54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21212.54</v>
      </c>
      <c r="BL127" s="15" t="s">
        <v>161</v>
      </c>
      <c r="BM127" s="138" t="s">
        <v>1975</v>
      </c>
    </row>
    <row r="128" spans="2:65" s="1" customFormat="1" ht="16.5" customHeight="1">
      <c r="B128" s="125"/>
      <c r="C128" s="126" t="s">
        <v>287</v>
      </c>
      <c r="D128" s="126" t="s">
        <v>156</v>
      </c>
      <c r="E128" s="127" t="s">
        <v>1976</v>
      </c>
      <c r="F128" s="128" t="s">
        <v>513</v>
      </c>
      <c r="G128" s="129" t="s">
        <v>159</v>
      </c>
      <c r="H128" s="130">
        <v>5</v>
      </c>
      <c r="I128" s="131">
        <v>20205.124863000001</v>
      </c>
      <c r="J128" s="132">
        <f t="shared" si="10"/>
        <v>101025.62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101025.62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101025.62</v>
      </c>
      <c r="BL128" s="15" t="s">
        <v>161</v>
      </c>
      <c r="BM128" s="138" t="s">
        <v>1977</v>
      </c>
    </row>
    <row r="129" spans="2:65" s="1" customFormat="1" ht="24.2" customHeight="1">
      <c r="B129" s="125"/>
      <c r="C129" s="126" t="s">
        <v>291</v>
      </c>
      <c r="D129" s="126" t="s">
        <v>156</v>
      </c>
      <c r="E129" s="127" t="s">
        <v>1978</v>
      </c>
      <c r="F129" s="128" t="s">
        <v>301</v>
      </c>
      <c r="G129" s="129" t="s">
        <v>159</v>
      </c>
      <c r="H129" s="130">
        <v>5</v>
      </c>
      <c r="I129" s="131">
        <v>7964.9459999999999</v>
      </c>
      <c r="J129" s="132">
        <f t="shared" si="10"/>
        <v>39824.730000000003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39824.730000000003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39824.730000000003</v>
      </c>
      <c r="BL129" s="15" t="s">
        <v>161</v>
      </c>
      <c r="BM129" s="138" t="s">
        <v>1979</v>
      </c>
    </row>
    <row r="130" spans="2:65" s="1" customFormat="1" ht="16.5" customHeight="1">
      <c r="B130" s="125"/>
      <c r="C130" s="126" t="s">
        <v>295</v>
      </c>
      <c r="D130" s="126" t="s">
        <v>156</v>
      </c>
      <c r="E130" s="127" t="s">
        <v>1980</v>
      </c>
      <c r="F130" s="128" t="s">
        <v>523</v>
      </c>
      <c r="G130" s="129" t="s">
        <v>159</v>
      </c>
      <c r="H130" s="130">
        <v>5</v>
      </c>
      <c r="I130" s="131">
        <v>1880.131275</v>
      </c>
      <c r="J130" s="132">
        <f t="shared" si="10"/>
        <v>9400.66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9400.66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9400.66</v>
      </c>
      <c r="BL130" s="15" t="s">
        <v>161</v>
      </c>
      <c r="BM130" s="138" t="s">
        <v>1981</v>
      </c>
    </row>
    <row r="131" spans="2:65" s="1" customFormat="1" ht="37.9" customHeight="1">
      <c r="B131" s="125"/>
      <c r="C131" s="126" t="s">
        <v>299</v>
      </c>
      <c r="D131" s="126" t="s">
        <v>156</v>
      </c>
      <c r="E131" s="127" t="s">
        <v>1982</v>
      </c>
      <c r="F131" s="128" t="s">
        <v>526</v>
      </c>
      <c r="G131" s="129" t="s">
        <v>159</v>
      </c>
      <c r="H131" s="130">
        <v>5</v>
      </c>
      <c r="I131" s="131">
        <v>466.54575</v>
      </c>
      <c r="J131" s="132">
        <f t="shared" si="10"/>
        <v>2332.73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2332.73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2332.73</v>
      </c>
      <c r="BL131" s="15" t="s">
        <v>161</v>
      </c>
      <c r="BM131" s="138" t="s">
        <v>1983</v>
      </c>
    </row>
    <row r="132" spans="2:65" s="1" customFormat="1" ht="16.5" customHeight="1">
      <c r="B132" s="125"/>
      <c r="C132" s="126" t="s">
        <v>305</v>
      </c>
      <c r="D132" s="126" t="s">
        <v>156</v>
      </c>
      <c r="E132" s="127" t="s">
        <v>1984</v>
      </c>
      <c r="F132" s="128" t="s">
        <v>538</v>
      </c>
      <c r="G132" s="129" t="s">
        <v>159</v>
      </c>
      <c r="H132" s="130">
        <v>5</v>
      </c>
      <c r="I132" s="131">
        <v>1611.6029325</v>
      </c>
      <c r="J132" s="132">
        <f t="shared" si="10"/>
        <v>8058.01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8058.01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8058.01</v>
      </c>
      <c r="BL132" s="15" t="s">
        <v>161</v>
      </c>
      <c r="BM132" s="138" t="s">
        <v>1985</v>
      </c>
    </row>
    <row r="133" spans="2:65" s="1" customFormat="1" ht="16.5" customHeight="1">
      <c r="B133" s="125"/>
      <c r="C133" s="126" t="s">
        <v>308</v>
      </c>
      <c r="D133" s="126" t="s">
        <v>156</v>
      </c>
      <c r="E133" s="127" t="s">
        <v>1986</v>
      </c>
      <c r="F133" s="128" t="s">
        <v>1428</v>
      </c>
      <c r="G133" s="129" t="s">
        <v>159</v>
      </c>
      <c r="H133" s="130">
        <v>1</v>
      </c>
      <c r="I133" s="131">
        <v>1563.611247</v>
      </c>
      <c r="J133" s="132">
        <f t="shared" ref="J133:J164" si="20">ROUND(I133*H133,2)</f>
        <v>1563.61</v>
      </c>
      <c r="K133" s="128" t="s">
        <v>3</v>
      </c>
      <c r="L133" s="133"/>
      <c r="M133" s="134" t="s">
        <v>3</v>
      </c>
      <c r="N133" s="135" t="s">
        <v>42</v>
      </c>
      <c r="P133" s="136">
        <f t="shared" ref="P133:P164" si="21">O133*H133</f>
        <v>0</v>
      </c>
      <c r="Q133" s="136">
        <v>0</v>
      </c>
      <c r="R133" s="136">
        <f t="shared" ref="R133:R164" si="22">Q133*H133</f>
        <v>0</v>
      </c>
      <c r="S133" s="136">
        <v>0</v>
      </c>
      <c r="T133" s="137">
        <f t="shared" ref="T133:T164" si="23">S133*H133</f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ref="BE133:BE164" si="24">IF(N133="základní",J133,0)</f>
        <v>1563.61</v>
      </c>
      <c r="BF133" s="139">
        <f t="shared" ref="BF133:BF164" si="25">IF(N133="snížená",J133,0)</f>
        <v>0</v>
      </c>
      <c r="BG133" s="139">
        <f t="shared" ref="BG133:BG164" si="26">IF(N133="zákl. přenesená",J133,0)</f>
        <v>0</v>
      </c>
      <c r="BH133" s="139">
        <f t="shared" ref="BH133:BH164" si="27">IF(N133="sníž. přenesená",J133,0)</f>
        <v>0</v>
      </c>
      <c r="BI133" s="139">
        <f t="shared" ref="BI133:BI164" si="28">IF(N133="nulová",J133,0)</f>
        <v>0</v>
      </c>
      <c r="BJ133" s="15" t="s">
        <v>79</v>
      </c>
      <c r="BK133" s="139">
        <f t="shared" ref="BK133:BK164" si="29">ROUND(I133*H133,2)</f>
        <v>1563.61</v>
      </c>
      <c r="BL133" s="15" t="s">
        <v>161</v>
      </c>
      <c r="BM133" s="138" t="s">
        <v>639</v>
      </c>
    </row>
    <row r="134" spans="2:65" s="1" customFormat="1" ht="16.5" customHeight="1">
      <c r="B134" s="125"/>
      <c r="C134" s="126" t="s">
        <v>311</v>
      </c>
      <c r="D134" s="126" t="s">
        <v>156</v>
      </c>
      <c r="E134" s="127" t="s">
        <v>1987</v>
      </c>
      <c r="F134" s="128" t="s">
        <v>1430</v>
      </c>
      <c r="G134" s="129" t="s">
        <v>159</v>
      </c>
      <c r="H134" s="130">
        <v>1</v>
      </c>
      <c r="I134" s="131">
        <v>620.65014000000008</v>
      </c>
      <c r="J134" s="132">
        <f t="shared" si="20"/>
        <v>620.65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24"/>
        <v>620.65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5" t="s">
        <v>79</v>
      </c>
      <c r="BK134" s="139">
        <f t="shared" si="29"/>
        <v>620.65</v>
      </c>
      <c r="BL134" s="15" t="s">
        <v>161</v>
      </c>
      <c r="BM134" s="138" t="s">
        <v>545</v>
      </c>
    </row>
    <row r="135" spans="2:65" s="1" customFormat="1" ht="16.5" customHeight="1">
      <c r="B135" s="125"/>
      <c r="C135" s="126" t="s">
        <v>314</v>
      </c>
      <c r="D135" s="126" t="s">
        <v>156</v>
      </c>
      <c r="E135" s="127" t="s">
        <v>1988</v>
      </c>
      <c r="F135" s="128" t="s">
        <v>544</v>
      </c>
      <c r="G135" s="129" t="s">
        <v>159</v>
      </c>
      <c r="H135" s="130">
        <v>1</v>
      </c>
      <c r="I135" s="131">
        <v>1683.4124999999999</v>
      </c>
      <c r="J135" s="132">
        <f t="shared" si="20"/>
        <v>1683.41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21"/>
        <v>0</v>
      </c>
      <c r="Q135" s="136">
        <v>0</v>
      </c>
      <c r="R135" s="136">
        <f t="shared" si="22"/>
        <v>0</v>
      </c>
      <c r="S135" s="136">
        <v>0</v>
      </c>
      <c r="T135" s="137">
        <f t="shared" si="2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24"/>
        <v>1683.41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5" t="s">
        <v>79</v>
      </c>
      <c r="BK135" s="139">
        <f t="shared" si="29"/>
        <v>1683.41</v>
      </c>
      <c r="BL135" s="15" t="s">
        <v>161</v>
      </c>
      <c r="BM135" s="138" t="s">
        <v>548</v>
      </c>
    </row>
    <row r="136" spans="2:65" s="1" customFormat="1" ht="16.5" customHeight="1">
      <c r="B136" s="125"/>
      <c r="C136" s="126" t="s">
        <v>317</v>
      </c>
      <c r="D136" s="126" t="s">
        <v>156</v>
      </c>
      <c r="E136" s="127" t="s">
        <v>1989</v>
      </c>
      <c r="F136" s="128" t="s">
        <v>547</v>
      </c>
      <c r="G136" s="129" t="s">
        <v>159</v>
      </c>
      <c r="H136" s="130">
        <v>1</v>
      </c>
      <c r="I136" s="131">
        <v>1950.8345999999999</v>
      </c>
      <c r="J136" s="132">
        <f t="shared" si="20"/>
        <v>1950.83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1950.83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1950.83</v>
      </c>
      <c r="BL136" s="15" t="s">
        <v>161</v>
      </c>
      <c r="BM136" s="138" t="s">
        <v>551</v>
      </c>
    </row>
    <row r="137" spans="2:65" s="1" customFormat="1" ht="16.5" customHeight="1">
      <c r="B137" s="125"/>
      <c r="C137" s="126" t="s">
        <v>320</v>
      </c>
      <c r="D137" s="126" t="s">
        <v>156</v>
      </c>
      <c r="E137" s="127" t="s">
        <v>1990</v>
      </c>
      <c r="F137" s="128" t="s">
        <v>550</v>
      </c>
      <c r="G137" s="129" t="s">
        <v>159</v>
      </c>
      <c r="H137" s="130">
        <v>1</v>
      </c>
      <c r="I137" s="131">
        <v>1795.1526120000001</v>
      </c>
      <c r="J137" s="132">
        <f t="shared" si="20"/>
        <v>1795.15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21"/>
        <v>0</v>
      </c>
      <c r="Q137" s="136">
        <v>0</v>
      </c>
      <c r="R137" s="136">
        <f t="shared" si="22"/>
        <v>0</v>
      </c>
      <c r="S137" s="136">
        <v>0</v>
      </c>
      <c r="T137" s="137">
        <f t="shared" si="2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24"/>
        <v>1795.15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5" t="s">
        <v>79</v>
      </c>
      <c r="BK137" s="139">
        <f t="shared" si="29"/>
        <v>1795.15</v>
      </c>
      <c r="BL137" s="15" t="s">
        <v>161</v>
      </c>
      <c r="BM137" s="138" t="s">
        <v>554</v>
      </c>
    </row>
    <row r="138" spans="2:65" s="1" customFormat="1" ht="16.5" customHeight="1">
      <c r="B138" s="125"/>
      <c r="C138" s="126" t="s">
        <v>326</v>
      </c>
      <c r="D138" s="126" t="s">
        <v>156</v>
      </c>
      <c r="E138" s="127" t="s">
        <v>1991</v>
      </c>
      <c r="F138" s="128" t="s">
        <v>553</v>
      </c>
      <c r="G138" s="129" t="s">
        <v>159</v>
      </c>
      <c r="H138" s="130">
        <v>2</v>
      </c>
      <c r="I138" s="131">
        <v>575.24609999999996</v>
      </c>
      <c r="J138" s="132">
        <f t="shared" si="20"/>
        <v>1150.49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1150.49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1150.49</v>
      </c>
      <c r="BL138" s="15" t="s">
        <v>161</v>
      </c>
      <c r="BM138" s="138" t="s">
        <v>557</v>
      </c>
    </row>
    <row r="139" spans="2:65" s="1" customFormat="1" ht="16.5" customHeight="1">
      <c r="B139" s="125"/>
      <c r="C139" s="126" t="s">
        <v>323</v>
      </c>
      <c r="D139" s="126" t="s">
        <v>156</v>
      </c>
      <c r="E139" s="127" t="s">
        <v>1992</v>
      </c>
      <c r="F139" s="128" t="s">
        <v>556</v>
      </c>
      <c r="G139" s="129" t="s">
        <v>159</v>
      </c>
      <c r="H139" s="130">
        <v>1</v>
      </c>
      <c r="I139" s="131">
        <v>2873.8641029999999</v>
      </c>
      <c r="J139" s="132">
        <f t="shared" si="20"/>
        <v>2873.86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2873.86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2873.86</v>
      </c>
      <c r="BL139" s="15" t="s">
        <v>161</v>
      </c>
      <c r="BM139" s="138" t="s">
        <v>352</v>
      </c>
    </row>
    <row r="140" spans="2:65" s="1" customFormat="1" ht="37.9" customHeight="1">
      <c r="B140" s="125"/>
      <c r="C140" s="126" t="s">
        <v>334</v>
      </c>
      <c r="D140" s="126" t="s">
        <v>156</v>
      </c>
      <c r="E140" s="127" t="s">
        <v>1993</v>
      </c>
      <c r="F140" s="128" t="s">
        <v>559</v>
      </c>
      <c r="G140" s="129" t="s">
        <v>159</v>
      </c>
      <c r="H140" s="130">
        <v>2</v>
      </c>
      <c r="I140" s="131">
        <v>1956.6062999999999</v>
      </c>
      <c r="J140" s="132">
        <f t="shared" si="20"/>
        <v>3913.21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3913.21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3913.21</v>
      </c>
      <c r="BL140" s="15" t="s">
        <v>161</v>
      </c>
      <c r="BM140" s="138" t="s">
        <v>1994</v>
      </c>
    </row>
    <row r="141" spans="2:65" s="1" customFormat="1" ht="16.5" customHeight="1">
      <c r="B141" s="125"/>
      <c r="C141" s="126" t="s">
        <v>338</v>
      </c>
      <c r="D141" s="126" t="s">
        <v>156</v>
      </c>
      <c r="E141" s="127" t="s">
        <v>1995</v>
      </c>
      <c r="F141" s="128" t="s">
        <v>564</v>
      </c>
      <c r="G141" s="129" t="s">
        <v>159</v>
      </c>
      <c r="H141" s="130">
        <v>1</v>
      </c>
      <c r="I141" s="131">
        <v>240.48749999999998</v>
      </c>
      <c r="J141" s="132">
        <f t="shared" si="20"/>
        <v>240.49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240.49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240.49</v>
      </c>
      <c r="BL141" s="15" t="s">
        <v>161</v>
      </c>
      <c r="BM141" s="138" t="s">
        <v>361</v>
      </c>
    </row>
    <row r="142" spans="2:65" s="1" customFormat="1" ht="16.5" customHeight="1">
      <c r="B142" s="125"/>
      <c r="C142" s="126" t="s">
        <v>343</v>
      </c>
      <c r="D142" s="126" t="s">
        <v>156</v>
      </c>
      <c r="E142" s="127" t="s">
        <v>1996</v>
      </c>
      <c r="F142" s="128" t="s">
        <v>566</v>
      </c>
      <c r="G142" s="129" t="s">
        <v>159</v>
      </c>
      <c r="H142" s="130">
        <v>27</v>
      </c>
      <c r="I142" s="131">
        <v>115.222371</v>
      </c>
      <c r="J142" s="132">
        <f t="shared" si="20"/>
        <v>3111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3111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3111</v>
      </c>
      <c r="BL142" s="15" t="s">
        <v>161</v>
      </c>
      <c r="BM142" s="138" t="s">
        <v>365</v>
      </c>
    </row>
    <row r="143" spans="2:65" s="1" customFormat="1" ht="16.5" customHeight="1">
      <c r="B143" s="125"/>
      <c r="C143" s="126" t="s">
        <v>349</v>
      </c>
      <c r="D143" s="126" t="s">
        <v>156</v>
      </c>
      <c r="E143" s="127" t="s">
        <v>1997</v>
      </c>
      <c r="F143" s="128" t="s">
        <v>568</v>
      </c>
      <c r="G143" s="129" t="s">
        <v>159</v>
      </c>
      <c r="H143" s="130">
        <v>27</v>
      </c>
      <c r="I143" s="131">
        <v>2.4914504999999996</v>
      </c>
      <c r="J143" s="132">
        <f t="shared" si="20"/>
        <v>67.27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67.27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67.27</v>
      </c>
      <c r="BL143" s="15" t="s">
        <v>161</v>
      </c>
      <c r="BM143" s="138" t="s">
        <v>369</v>
      </c>
    </row>
    <row r="144" spans="2:65" s="1" customFormat="1" ht="16.5" customHeight="1">
      <c r="B144" s="125"/>
      <c r="C144" s="126" t="s">
        <v>353</v>
      </c>
      <c r="D144" s="126" t="s">
        <v>156</v>
      </c>
      <c r="E144" s="127" t="s">
        <v>1998</v>
      </c>
      <c r="F144" s="128" t="s">
        <v>570</v>
      </c>
      <c r="G144" s="129" t="s">
        <v>159</v>
      </c>
      <c r="H144" s="130">
        <v>1</v>
      </c>
      <c r="I144" s="131">
        <v>600.88206749999995</v>
      </c>
      <c r="J144" s="132">
        <f t="shared" si="20"/>
        <v>600.88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600.88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600.88</v>
      </c>
      <c r="BL144" s="15" t="s">
        <v>161</v>
      </c>
      <c r="BM144" s="138" t="s">
        <v>373</v>
      </c>
    </row>
    <row r="145" spans="2:65" s="1" customFormat="1" ht="16.5" customHeight="1">
      <c r="B145" s="125"/>
      <c r="C145" s="126" t="s">
        <v>357</v>
      </c>
      <c r="D145" s="126" t="s">
        <v>156</v>
      </c>
      <c r="E145" s="127" t="s">
        <v>1999</v>
      </c>
      <c r="F145" s="128" t="s">
        <v>572</v>
      </c>
      <c r="G145" s="129" t="s">
        <v>159</v>
      </c>
      <c r="H145" s="130">
        <v>1</v>
      </c>
      <c r="I145" s="131">
        <v>3843.8079074999996</v>
      </c>
      <c r="J145" s="132">
        <f t="shared" si="20"/>
        <v>3843.81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3843.81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3843.81</v>
      </c>
      <c r="BL145" s="15" t="s">
        <v>161</v>
      </c>
      <c r="BM145" s="138" t="s">
        <v>575</v>
      </c>
    </row>
    <row r="146" spans="2:65" s="1" customFormat="1" ht="16.5" customHeight="1">
      <c r="B146" s="125"/>
      <c r="C146" s="126" t="s">
        <v>362</v>
      </c>
      <c r="D146" s="126" t="s">
        <v>156</v>
      </c>
      <c r="E146" s="127" t="s">
        <v>2000</v>
      </c>
      <c r="F146" s="128" t="s">
        <v>574</v>
      </c>
      <c r="G146" s="129" t="s">
        <v>159</v>
      </c>
      <c r="H146" s="130">
        <v>2</v>
      </c>
      <c r="I146" s="131">
        <v>907.11884999999995</v>
      </c>
      <c r="J146" s="132">
        <f t="shared" si="20"/>
        <v>1814.24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1814.24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1814.24</v>
      </c>
      <c r="BL146" s="15" t="s">
        <v>161</v>
      </c>
      <c r="BM146" s="138" t="s">
        <v>578</v>
      </c>
    </row>
    <row r="147" spans="2:65" s="1" customFormat="1" ht="24.2" customHeight="1">
      <c r="B147" s="125"/>
      <c r="C147" s="126" t="s">
        <v>366</v>
      </c>
      <c r="D147" s="126" t="s">
        <v>156</v>
      </c>
      <c r="E147" s="127" t="s">
        <v>2001</v>
      </c>
      <c r="F147" s="128" t="s">
        <v>577</v>
      </c>
      <c r="G147" s="129" t="s">
        <v>159</v>
      </c>
      <c r="H147" s="130">
        <v>1</v>
      </c>
      <c r="I147" s="131">
        <v>5577.3860999999997</v>
      </c>
      <c r="J147" s="132">
        <f t="shared" si="20"/>
        <v>5577.39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5577.39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5577.39</v>
      </c>
      <c r="BL147" s="15" t="s">
        <v>161</v>
      </c>
      <c r="BM147" s="138" t="s">
        <v>582</v>
      </c>
    </row>
    <row r="148" spans="2:65" s="1" customFormat="1" ht="16.5" customHeight="1">
      <c r="B148" s="125"/>
      <c r="C148" s="126" t="s">
        <v>370</v>
      </c>
      <c r="D148" s="126" t="s">
        <v>156</v>
      </c>
      <c r="E148" s="127" t="s">
        <v>2002</v>
      </c>
      <c r="F148" s="128" t="s">
        <v>581</v>
      </c>
      <c r="G148" s="129" t="s">
        <v>159</v>
      </c>
      <c r="H148" s="130">
        <v>1</v>
      </c>
      <c r="I148" s="131">
        <v>1522.76685</v>
      </c>
      <c r="J148" s="132">
        <f t="shared" si="20"/>
        <v>1522.77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1522.77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1522.77</v>
      </c>
      <c r="BL148" s="15" t="s">
        <v>161</v>
      </c>
      <c r="BM148" s="138" t="s">
        <v>585</v>
      </c>
    </row>
    <row r="149" spans="2:65" s="1" customFormat="1" ht="16.5" customHeight="1">
      <c r="B149" s="125"/>
      <c r="C149" s="126" t="s">
        <v>374</v>
      </c>
      <c r="D149" s="126" t="s">
        <v>156</v>
      </c>
      <c r="E149" s="127" t="s">
        <v>2003</v>
      </c>
      <c r="F149" s="128" t="s">
        <v>584</v>
      </c>
      <c r="G149" s="129" t="s">
        <v>159</v>
      </c>
      <c r="H149" s="130">
        <v>1</v>
      </c>
      <c r="I149" s="131">
        <v>1137.98685</v>
      </c>
      <c r="J149" s="132">
        <f t="shared" si="20"/>
        <v>1137.99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1137.99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1137.99</v>
      </c>
      <c r="BL149" s="15" t="s">
        <v>161</v>
      </c>
      <c r="BM149" s="138" t="s">
        <v>589</v>
      </c>
    </row>
    <row r="150" spans="2:65" s="1" customFormat="1" ht="16.5" customHeight="1">
      <c r="B150" s="125"/>
      <c r="C150" s="126" t="s">
        <v>378</v>
      </c>
      <c r="D150" s="126" t="s">
        <v>156</v>
      </c>
      <c r="E150" s="127" t="s">
        <v>2004</v>
      </c>
      <c r="F150" s="128" t="s">
        <v>588</v>
      </c>
      <c r="G150" s="129" t="s">
        <v>159</v>
      </c>
      <c r="H150" s="130">
        <v>166</v>
      </c>
      <c r="I150" s="131">
        <v>237.92871299999999</v>
      </c>
      <c r="J150" s="132">
        <f t="shared" si="20"/>
        <v>39496.17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39496.17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39496.17</v>
      </c>
      <c r="BL150" s="15" t="s">
        <v>161</v>
      </c>
      <c r="BM150" s="138" t="s">
        <v>592</v>
      </c>
    </row>
    <row r="151" spans="2:65" s="1" customFormat="1" ht="16.5" customHeight="1">
      <c r="B151" s="125"/>
      <c r="C151" s="126" t="s">
        <v>382</v>
      </c>
      <c r="D151" s="126" t="s">
        <v>156</v>
      </c>
      <c r="E151" s="127" t="s">
        <v>2005</v>
      </c>
      <c r="F151" s="128" t="s">
        <v>591</v>
      </c>
      <c r="G151" s="129" t="s">
        <v>159</v>
      </c>
      <c r="H151" s="130">
        <v>26</v>
      </c>
      <c r="I151" s="131">
        <v>335.72055</v>
      </c>
      <c r="J151" s="132">
        <f t="shared" si="20"/>
        <v>8728.73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8728.73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8728.73</v>
      </c>
      <c r="BL151" s="15" t="s">
        <v>161</v>
      </c>
      <c r="BM151" s="138" t="s">
        <v>377</v>
      </c>
    </row>
    <row r="152" spans="2:65" s="1" customFormat="1" ht="16.5" customHeight="1">
      <c r="B152" s="125"/>
      <c r="C152" s="126" t="s">
        <v>386</v>
      </c>
      <c r="D152" s="126" t="s">
        <v>156</v>
      </c>
      <c r="E152" s="127" t="s">
        <v>2006</v>
      </c>
      <c r="F152" s="128" t="s">
        <v>595</v>
      </c>
      <c r="G152" s="129" t="s">
        <v>159</v>
      </c>
      <c r="H152" s="130">
        <v>5</v>
      </c>
      <c r="I152" s="131">
        <v>823.57349249999993</v>
      </c>
      <c r="J152" s="132">
        <f t="shared" si="20"/>
        <v>4117.87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4117.87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4117.87</v>
      </c>
      <c r="BL152" s="15" t="s">
        <v>161</v>
      </c>
      <c r="BM152" s="138" t="s">
        <v>385</v>
      </c>
    </row>
    <row r="153" spans="2:65" s="1" customFormat="1" ht="16.5" customHeight="1">
      <c r="B153" s="125"/>
      <c r="C153" s="126" t="s">
        <v>328</v>
      </c>
      <c r="D153" s="126" t="s">
        <v>156</v>
      </c>
      <c r="E153" s="127" t="s">
        <v>2007</v>
      </c>
      <c r="F153" s="128" t="s">
        <v>598</v>
      </c>
      <c r="G153" s="129" t="s">
        <v>159</v>
      </c>
      <c r="H153" s="130">
        <v>4</v>
      </c>
      <c r="I153" s="131">
        <v>226.44302999999999</v>
      </c>
      <c r="J153" s="132">
        <f t="shared" si="20"/>
        <v>905.77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905.77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905.77</v>
      </c>
      <c r="BL153" s="15" t="s">
        <v>161</v>
      </c>
      <c r="BM153" s="138" t="s">
        <v>389</v>
      </c>
    </row>
    <row r="154" spans="2:65" s="1" customFormat="1" ht="16.5" customHeight="1">
      <c r="B154" s="125"/>
      <c r="C154" s="126" t="s">
        <v>393</v>
      </c>
      <c r="D154" s="126" t="s">
        <v>156</v>
      </c>
      <c r="E154" s="127" t="s">
        <v>2008</v>
      </c>
      <c r="F154" s="128" t="s">
        <v>601</v>
      </c>
      <c r="G154" s="129" t="s">
        <v>159</v>
      </c>
      <c r="H154" s="130">
        <v>4</v>
      </c>
      <c r="I154" s="131">
        <v>212.59094999999999</v>
      </c>
      <c r="J154" s="132">
        <f t="shared" si="20"/>
        <v>850.36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850.36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850.36</v>
      </c>
      <c r="BL154" s="15" t="s">
        <v>161</v>
      </c>
      <c r="BM154" s="138" t="s">
        <v>605</v>
      </c>
    </row>
    <row r="155" spans="2:65" s="1" customFormat="1" ht="16.5" customHeight="1">
      <c r="B155" s="125"/>
      <c r="C155" s="126" t="s">
        <v>333</v>
      </c>
      <c r="D155" s="126" t="s">
        <v>156</v>
      </c>
      <c r="E155" s="127" t="s">
        <v>2009</v>
      </c>
      <c r="F155" s="128" t="s">
        <v>604</v>
      </c>
      <c r="G155" s="129" t="s">
        <v>159</v>
      </c>
      <c r="H155" s="130">
        <v>11</v>
      </c>
      <c r="I155" s="131">
        <v>82.400636999999989</v>
      </c>
      <c r="J155" s="132">
        <f t="shared" si="20"/>
        <v>906.41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906.41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906.41</v>
      </c>
      <c r="BL155" s="15" t="s">
        <v>161</v>
      </c>
      <c r="BM155" s="138" t="s">
        <v>392</v>
      </c>
    </row>
    <row r="156" spans="2:65" s="1" customFormat="1" ht="16.5" customHeight="1">
      <c r="B156" s="125"/>
      <c r="C156" s="126" t="s">
        <v>579</v>
      </c>
      <c r="D156" s="126" t="s">
        <v>156</v>
      </c>
      <c r="E156" s="127" t="s">
        <v>2010</v>
      </c>
      <c r="F156" s="128" t="s">
        <v>608</v>
      </c>
      <c r="G156" s="129" t="s">
        <v>159</v>
      </c>
      <c r="H156" s="130">
        <v>1</v>
      </c>
      <c r="I156" s="131">
        <v>82.400636999999989</v>
      </c>
      <c r="J156" s="132">
        <f t="shared" si="20"/>
        <v>82.4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82.4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82.4</v>
      </c>
      <c r="BL156" s="15" t="s">
        <v>161</v>
      </c>
      <c r="BM156" s="138" t="s">
        <v>396</v>
      </c>
    </row>
    <row r="157" spans="2:65" s="1" customFormat="1" ht="16.5" customHeight="1">
      <c r="B157" s="125"/>
      <c r="C157" s="126" t="s">
        <v>337</v>
      </c>
      <c r="D157" s="126" t="s">
        <v>156</v>
      </c>
      <c r="E157" s="127" t="s">
        <v>2011</v>
      </c>
      <c r="F157" s="128" t="s">
        <v>611</v>
      </c>
      <c r="G157" s="129" t="s">
        <v>159</v>
      </c>
      <c r="H157" s="130">
        <v>16</v>
      </c>
      <c r="I157" s="131">
        <v>82.400636999999989</v>
      </c>
      <c r="J157" s="132">
        <f t="shared" si="20"/>
        <v>1318.41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1318.41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1318.41</v>
      </c>
      <c r="BL157" s="15" t="s">
        <v>161</v>
      </c>
      <c r="BM157" s="138" t="s">
        <v>615</v>
      </c>
    </row>
    <row r="158" spans="2:65" s="1" customFormat="1" ht="16.5" customHeight="1">
      <c r="B158" s="125"/>
      <c r="C158" s="126" t="s">
        <v>586</v>
      </c>
      <c r="D158" s="126" t="s">
        <v>156</v>
      </c>
      <c r="E158" s="127" t="s">
        <v>2012</v>
      </c>
      <c r="F158" s="128" t="s">
        <v>614</v>
      </c>
      <c r="G158" s="129" t="s">
        <v>159</v>
      </c>
      <c r="H158" s="130">
        <v>16</v>
      </c>
      <c r="I158" s="131">
        <v>284.35242</v>
      </c>
      <c r="J158" s="132">
        <f t="shared" si="20"/>
        <v>4549.6400000000003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4549.6400000000003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4549.6400000000003</v>
      </c>
      <c r="BL158" s="15" t="s">
        <v>161</v>
      </c>
      <c r="BM158" s="138" t="s">
        <v>619</v>
      </c>
    </row>
    <row r="159" spans="2:65" s="1" customFormat="1" ht="16.5" customHeight="1">
      <c r="B159" s="125"/>
      <c r="C159" s="126" t="s">
        <v>340</v>
      </c>
      <c r="D159" s="126" t="s">
        <v>156</v>
      </c>
      <c r="E159" s="127" t="s">
        <v>2013</v>
      </c>
      <c r="F159" s="128" t="s">
        <v>618</v>
      </c>
      <c r="G159" s="129" t="s">
        <v>159</v>
      </c>
      <c r="H159" s="130">
        <v>44</v>
      </c>
      <c r="I159" s="131">
        <v>34.245420000000003</v>
      </c>
      <c r="J159" s="132">
        <f t="shared" si="20"/>
        <v>1506.8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1506.8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1506.8</v>
      </c>
      <c r="BL159" s="15" t="s">
        <v>161</v>
      </c>
      <c r="BM159" s="138" t="s">
        <v>623</v>
      </c>
    </row>
    <row r="160" spans="2:65" s="1" customFormat="1" ht="16.5" customHeight="1">
      <c r="B160" s="125"/>
      <c r="C160" s="126" t="s">
        <v>593</v>
      </c>
      <c r="D160" s="126" t="s">
        <v>156</v>
      </c>
      <c r="E160" s="127" t="s">
        <v>2014</v>
      </c>
      <c r="F160" s="128" t="s">
        <v>622</v>
      </c>
      <c r="G160" s="129" t="s">
        <v>159</v>
      </c>
      <c r="H160" s="130">
        <v>26</v>
      </c>
      <c r="I160" s="131">
        <v>86.671694999999985</v>
      </c>
      <c r="J160" s="132">
        <f t="shared" si="20"/>
        <v>2253.46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2253.46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2253.46</v>
      </c>
      <c r="BL160" s="15" t="s">
        <v>161</v>
      </c>
      <c r="BM160" s="138" t="s">
        <v>627</v>
      </c>
    </row>
    <row r="161" spans="2:65" s="1" customFormat="1" ht="16.5" customHeight="1">
      <c r="B161" s="125"/>
      <c r="C161" s="126" t="s">
        <v>596</v>
      </c>
      <c r="D161" s="126" t="s">
        <v>156</v>
      </c>
      <c r="E161" s="127" t="s">
        <v>2015</v>
      </c>
      <c r="F161" s="128" t="s">
        <v>626</v>
      </c>
      <c r="G161" s="129" t="s">
        <v>159</v>
      </c>
      <c r="H161" s="130">
        <v>34</v>
      </c>
      <c r="I161" s="131">
        <v>149.10225</v>
      </c>
      <c r="J161" s="132">
        <f t="shared" si="20"/>
        <v>5069.4799999999996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5069.4799999999996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5069.4799999999996</v>
      </c>
      <c r="BL161" s="15" t="s">
        <v>161</v>
      </c>
      <c r="BM161" s="138" t="s">
        <v>631</v>
      </c>
    </row>
    <row r="162" spans="2:65" s="1" customFormat="1" ht="16.5" customHeight="1">
      <c r="B162" s="125"/>
      <c r="C162" s="126" t="s">
        <v>599</v>
      </c>
      <c r="D162" s="126" t="s">
        <v>156</v>
      </c>
      <c r="E162" s="127" t="s">
        <v>2016</v>
      </c>
      <c r="F162" s="128" t="s">
        <v>630</v>
      </c>
      <c r="G162" s="129" t="s">
        <v>159</v>
      </c>
      <c r="H162" s="130">
        <v>5</v>
      </c>
      <c r="I162" s="131">
        <v>211.917585</v>
      </c>
      <c r="J162" s="132">
        <f t="shared" si="20"/>
        <v>1059.5899999999999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1059.5899999999999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1059.5899999999999</v>
      </c>
      <c r="BL162" s="15" t="s">
        <v>161</v>
      </c>
      <c r="BM162" s="138" t="s">
        <v>634</v>
      </c>
    </row>
    <row r="163" spans="2:65" s="1" customFormat="1" ht="16.5" customHeight="1">
      <c r="B163" s="125"/>
      <c r="C163" s="126" t="s">
        <v>602</v>
      </c>
      <c r="D163" s="126" t="s">
        <v>156</v>
      </c>
      <c r="E163" s="127" t="s">
        <v>2017</v>
      </c>
      <c r="F163" s="128" t="s">
        <v>633</v>
      </c>
      <c r="G163" s="129" t="s">
        <v>159</v>
      </c>
      <c r="H163" s="130">
        <v>1</v>
      </c>
      <c r="I163" s="131">
        <v>206.33827499999998</v>
      </c>
      <c r="J163" s="132">
        <f t="shared" si="20"/>
        <v>206.34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206.34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206.34</v>
      </c>
      <c r="BL163" s="15" t="s">
        <v>161</v>
      </c>
      <c r="BM163" s="138" t="s">
        <v>638</v>
      </c>
    </row>
    <row r="164" spans="2:65" s="1" customFormat="1" ht="16.5" customHeight="1">
      <c r="B164" s="125"/>
      <c r="C164" s="126" t="s">
        <v>606</v>
      </c>
      <c r="D164" s="126" t="s">
        <v>156</v>
      </c>
      <c r="E164" s="127" t="s">
        <v>2018</v>
      </c>
      <c r="F164" s="128" t="s">
        <v>637</v>
      </c>
      <c r="G164" s="129" t="s">
        <v>159</v>
      </c>
      <c r="H164" s="130">
        <v>44</v>
      </c>
      <c r="I164" s="131">
        <v>15.679785000000001</v>
      </c>
      <c r="J164" s="132">
        <f t="shared" si="20"/>
        <v>689.91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24"/>
        <v>689.91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5" t="s">
        <v>79</v>
      </c>
      <c r="BK164" s="139">
        <f t="shared" si="29"/>
        <v>689.91</v>
      </c>
      <c r="BL164" s="15" t="s">
        <v>161</v>
      </c>
      <c r="BM164" s="138" t="s">
        <v>642</v>
      </c>
    </row>
    <row r="165" spans="2:65" s="1" customFormat="1" ht="16.5" customHeight="1">
      <c r="B165" s="125"/>
      <c r="C165" s="126" t="s">
        <v>609</v>
      </c>
      <c r="D165" s="126" t="s">
        <v>156</v>
      </c>
      <c r="E165" s="127" t="s">
        <v>2019</v>
      </c>
      <c r="F165" s="128" t="s">
        <v>641</v>
      </c>
      <c r="G165" s="129" t="s">
        <v>159</v>
      </c>
      <c r="H165" s="130">
        <v>44</v>
      </c>
      <c r="I165" s="131">
        <v>14.852507999999998</v>
      </c>
      <c r="J165" s="132">
        <f t="shared" ref="J165:J183" si="30">ROUND(I165*H165,2)</f>
        <v>653.51</v>
      </c>
      <c r="K165" s="128" t="s">
        <v>3</v>
      </c>
      <c r="L165" s="133"/>
      <c r="M165" s="134" t="s">
        <v>3</v>
      </c>
      <c r="N165" s="135" t="s">
        <v>42</v>
      </c>
      <c r="P165" s="136">
        <f t="shared" ref="P165:P183" si="31">O165*H165</f>
        <v>0</v>
      </c>
      <c r="Q165" s="136">
        <v>0</v>
      </c>
      <c r="R165" s="136">
        <f t="shared" ref="R165:R183" si="32">Q165*H165</f>
        <v>0</v>
      </c>
      <c r="S165" s="136">
        <v>0</v>
      </c>
      <c r="T165" s="137">
        <f t="shared" ref="T165:T183" si="33">S165*H165</f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ref="BE165:BE183" si="34">IF(N165="základní",J165,0)</f>
        <v>653.51</v>
      </c>
      <c r="BF165" s="139">
        <f t="shared" ref="BF165:BF183" si="35">IF(N165="snížená",J165,0)</f>
        <v>0</v>
      </c>
      <c r="BG165" s="139">
        <f t="shared" ref="BG165:BG183" si="36">IF(N165="zákl. přenesená",J165,0)</f>
        <v>0</v>
      </c>
      <c r="BH165" s="139">
        <f t="shared" ref="BH165:BH183" si="37">IF(N165="sníž. přenesená",J165,0)</f>
        <v>0</v>
      </c>
      <c r="BI165" s="139">
        <f t="shared" ref="BI165:BI183" si="38">IF(N165="nulová",J165,0)</f>
        <v>0</v>
      </c>
      <c r="BJ165" s="15" t="s">
        <v>79</v>
      </c>
      <c r="BK165" s="139">
        <f t="shared" ref="BK165:BK183" si="39">ROUND(I165*H165,2)</f>
        <v>653.51</v>
      </c>
      <c r="BL165" s="15" t="s">
        <v>161</v>
      </c>
      <c r="BM165" s="138" t="s">
        <v>873</v>
      </c>
    </row>
    <row r="166" spans="2:65" s="1" customFormat="1" ht="16.5" customHeight="1">
      <c r="B166" s="125"/>
      <c r="C166" s="126" t="s">
        <v>612</v>
      </c>
      <c r="D166" s="126" t="s">
        <v>156</v>
      </c>
      <c r="E166" s="127" t="s">
        <v>2020</v>
      </c>
      <c r="F166" s="128" t="s">
        <v>1116</v>
      </c>
      <c r="G166" s="129" t="s">
        <v>159</v>
      </c>
      <c r="H166" s="130">
        <v>6</v>
      </c>
      <c r="I166" s="131">
        <v>261.94860449999999</v>
      </c>
      <c r="J166" s="132">
        <f t="shared" si="30"/>
        <v>1571.69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31"/>
        <v>0</v>
      </c>
      <c r="Q166" s="136">
        <v>0</v>
      </c>
      <c r="R166" s="136">
        <f t="shared" si="32"/>
        <v>0</v>
      </c>
      <c r="S166" s="136">
        <v>0</v>
      </c>
      <c r="T166" s="137">
        <f t="shared" si="3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34"/>
        <v>1571.69</v>
      </c>
      <c r="BF166" s="139">
        <f t="shared" si="35"/>
        <v>0</v>
      </c>
      <c r="BG166" s="139">
        <f t="shared" si="36"/>
        <v>0</v>
      </c>
      <c r="BH166" s="139">
        <f t="shared" si="37"/>
        <v>0</v>
      </c>
      <c r="BI166" s="139">
        <f t="shared" si="38"/>
        <v>0</v>
      </c>
      <c r="BJ166" s="15" t="s">
        <v>79</v>
      </c>
      <c r="BK166" s="139">
        <f t="shared" si="39"/>
        <v>1571.69</v>
      </c>
      <c r="BL166" s="15" t="s">
        <v>161</v>
      </c>
      <c r="BM166" s="138" t="s">
        <v>881</v>
      </c>
    </row>
    <row r="167" spans="2:65" s="1" customFormat="1" ht="16.5" customHeight="1">
      <c r="B167" s="125"/>
      <c r="C167" s="126" t="s">
        <v>616</v>
      </c>
      <c r="D167" s="126" t="s">
        <v>156</v>
      </c>
      <c r="E167" s="127" t="s">
        <v>2021</v>
      </c>
      <c r="F167" s="128" t="s">
        <v>1118</v>
      </c>
      <c r="G167" s="129" t="s">
        <v>159</v>
      </c>
      <c r="H167" s="130">
        <v>5</v>
      </c>
      <c r="I167" s="131">
        <v>543.68452050000008</v>
      </c>
      <c r="J167" s="132">
        <f t="shared" si="30"/>
        <v>2718.42</v>
      </c>
      <c r="K167" s="128" t="s">
        <v>3</v>
      </c>
      <c r="L167" s="133"/>
      <c r="M167" s="134" t="s">
        <v>3</v>
      </c>
      <c r="N167" s="135" t="s">
        <v>42</v>
      </c>
      <c r="P167" s="136">
        <f t="shared" si="31"/>
        <v>0</v>
      </c>
      <c r="Q167" s="136">
        <v>0</v>
      </c>
      <c r="R167" s="136">
        <f t="shared" si="32"/>
        <v>0</v>
      </c>
      <c r="S167" s="136">
        <v>0</v>
      </c>
      <c r="T167" s="137">
        <f t="shared" si="33"/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si="34"/>
        <v>2718.42</v>
      </c>
      <c r="BF167" s="139">
        <f t="shared" si="35"/>
        <v>0</v>
      </c>
      <c r="BG167" s="139">
        <f t="shared" si="36"/>
        <v>0</v>
      </c>
      <c r="BH167" s="139">
        <f t="shared" si="37"/>
        <v>0</v>
      </c>
      <c r="BI167" s="139">
        <f t="shared" si="38"/>
        <v>0</v>
      </c>
      <c r="BJ167" s="15" t="s">
        <v>79</v>
      </c>
      <c r="BK167" s="139">
        <f t="shared" si="39"/>
        <v>2718.42</v>
      </c>
      <c r="BL167" s="15" t="s">
        <v>161</v>
      </c>
      <c r="BM167" s="138" t="s">
        <v>646</v>
      </c>
    </row>
    <row r="168" spans="2:65" s="1" customFormat="1" ht="16.5" customHeight="1">
      <c r="B168" s="125"/>
      <c r="C168" s="126" t="s">
        <v>620</v>
      </c>
      <c r="D168" s="126" t="s">
        <v>156</v>
      </c>
      <c r="E168" s="127" t="s">
        <v>2022</v>
      </c>
      <c r="F168" s="128" t="s">
        <v>645</v>
      </c>
      <c r="G168" s="129" t="s">
        <v>159</v>
      </c>
      <c r="H168" s="130">
        <v>3</v>
      </c>
      <c r="I168" s="131">
        <v>105.8145</v>
      </c>
      <c r="J168" s="132">
        <f t="shared" si="30"/>
        <v>317.44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31"/>
        <v>0</v>
      </c>
      <c r="Q168" s="136">
        <v>0</v>
      </c>
      <c r="R168" s="136">
        <f t="shared" si="32"/>
        <v>0</v>
      </c>
      <c r="S168" s="136">
        <v>0</v>
      </c>
      <c r="T168" s="137">
        <f t="shared" si="3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34"/>
        <v>317.44</v>
      </c>
      <c r="BF168" s="139">
        <f t="shared" si="35"/>
        <v>0</v>
      </c>
      <c r="BG168" s="139">
        <f t="shared" si="36"/>
        <v>0</v>
      </c>
      <c r="BH168" s="139">
        <f t="shared" si="37"/>
        <v>0</v>
      </c>
      <c r="BI168" s="139">
        <f t="shared" si="38"/>
        <v>0</v>
      </c>
      <c r="BJ168" s="15" t="s">
        <v>79</v>
      </c>
      <c r="BK168" s="139">
        <f t="shared" si="39"/>
        <v>317.44</v>
      </c>
      <c r="BL168" s="15" t="s">
        <v>161</v>
      </c>
      <c r="BM168" s="138" t="s">
        <v>660</v>
      </c>
    </row>
    <row r="169" spans="2:65" s="1" customFormat="1" ht="16.5" customHeight="1">
      <c r="B169" s="125"/>
      <c r="C169" s="126" t="s">
        <v>624</v>
      </c>
      <c r="D169" s="126" t="s">
        <v>156</v>
      </c>
      <c r="E169" s="127" t="s">
        <v>2023</v>
      </c>
      <c r="F169" s="128" t="s">
        <v>648</v>
      </c>
      <c r="G169" s="129" t="s">
        <v>159</v>
      </c>
      <c r="H169" s="130">
        <v>1</v>
      </c>
      <c r="I169" s="131">
        <v>105.8145</v>
      </c>
      <c r="J169" s="132">
        <f t="shared" si="30"/>
        <v>105.81</v>
      </c>
      <c r="K169" s="128" t="s">
        <v>3</v>
      </c>
      <c r="L169" s="133"/>
      <c r="M169" s="134" t="s">
        <v>3</v>
      </c>
      <c r="N169" s="135" t="s">
        <v>42</v>
      </c>
      <c r="P169" s="136">
        <f t="shared" si="31"/>
        <v>0</v>
      </c>
      <c r="Q169" s="136">
        <v>0</v>
      </c>
      <c r="R169" s="136">
        <f t="shared" si="32"/>
        <v>0</v>
      </c>
      <c r="S169" s="136">
        <v>0</v>
      </c>
      <c r="T169" s="137">
        <f t="shared" si="33"/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si="34"/>
        <v>105.81</v>
      </c>
      <c r="BF169" s="139">
        <f t="shared" si="35"/>
        <v>0</v>
      </c>
      <c r="BG169" s="139">
        <f t="shared" si="36"/>
        <v>0</v>
      </c>
      <c r="BH169" s="139">
        <f t="shared" si="37"/>
        <v>0</v>
      </c>
      <c r="BI169" s="139">
        <f t="shared" si="38"/>
        <v>0</v>
      </c>
      <c r="BJ169" s="15" t="s">
        <v>79</v>
      </c>
      <c r="BK169" s="139">
        <f t="shared" si="39"/>
        <v>105.81</v>
      </c>
      <c r="BL169" s="15" t="s">
        <v>161</v>
      </c>
      <c r="BM169" s="138" t="s">
        <v>663</v>
      </c>
    </row>
    <row r="170" spans="2:65" s="1" customFormat="1" ht="16.5" customHeight="1">
      <c r="B170" s="125"/>
      <c r="C170" s="126" t="s">
        <v>628</v>
      </c>
      <c r="D170" s="126" t="s">
        <v>156</v>
      </c>
      <c r="E170" s="127" t="s">
        <v>2024</v>
      </c>
      <c r="F170" s="128" t="s">
        <v>652</v>
      </c>
      <c r="G170" s="129" t="s">
        <v>159</v>
      </c>
      <c r="H170" s="130">
        <v>1</v>
      </c>
      <c r="I170" s="131">
        <v>105.8145</v>
      </c>
      <c r="J170" s="132">
        <f t="shared" si="30"/>
        <v>105.81</v>
      </c>
      <c r="K170" s="128" t="s">
        <v>3</v>
      </c>
      <c r="L170" s="133"/>
      <c r="M170" s="134" t="s">
        <v>3</v>
      </c>
      <c r="N170" s="135" t="s">
        <v>42</v>
      </c>
      <c r="P170" s="136">
        <f t="shared" si="31"/>
        <v>0</v>
      </c>
      <c r="Q170" s="136">
        <v>0</v>
      </c>
      <c r="R170" s="136">
        <f t="shared" si="32"/>
        <v>0</v>
      </c>
      <c r="S170" s="136">
        <v>0</v>
      </c>
      <c r="T170" s="137">
        <f t="shared" si="33"/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si="34"/>
        <v>105.81</v>
      </c>
      <c r="BF170" s="139">
        <f t="shared" si="35"/>
        <v>0</v>
      </c>
      <c r="BG170" s="139">
        <f t="shared" si="36"/>
        <v>0</v>
      </c>
      <c r="BH170" s="139">
        <f t="shared" si="37"/>
        <v>0</v>
      </c>
      <c r="BI170" s="139">
        <f t="shared" si="38"/>
        <v>0</v>
      </c>
      <c r="BJ170" s="15" t="s">
        <v>79</v>
      </c>
      <c r="BK170" s="139">
        <f t="shared" si="39"/>
        <v>105.81</v>
      </c>
      <c r="BL170" s="15" t="s">
        <v>161</v>
      </c>
      <c r="BM170" s="138" t="s">
        <v>667</v>
      </c>
    </row>
    <row r="171" spans="2:65" s="1" customFormat="1" ht="16.5" customHeight="1">
      <c r="B171" s="125"/>
      <c r="C171" s="126" t="s">
        <v>348</v>
      </c>
      <c r="D171" s="126" t="s">
        <v>156</v>
      </c>
      <c r="E171" s="127" t="s">
        <v>2025</v>
      </c>
      <c r="F171" s="128" t="s">
        <v>1126</v>
      </c>
      <c r="G171" s="129" t="s">
        <v>159</v>
      </c>
      <c r="H171" s="130">
        <v>6</v>
      </c>
      <c r="I171" s="131">
        <v>26.9346</v>
      </c>
      <c r="J171" s="132">
        <f t="shared" si="30"/>
        <v>161.61000000000001</v>
      </c>
      <c r="K171" s="128" t="s">
        <v>3</v>
      </c>
      <c r="L171" s="133"/>
      <c r="M171" s="134" t="s">
        <v>3</v>
      </c>
      <c r="N171" s="135" t="s">
        <v>42</v>
      </c>
      <c r="P171" s="136">
        <f t="shared" si="31"/>
        <v>0</v>
      </c>
      <c r="Q171" s="136">
        <v>0</v>
      </c>
      <c r="R171" s="136">
        <f t="shared" si="32"/>
        <v>0</v>
      </c>
      <c r="S171" s="136">
        <v>0</v>
      </c>
      <c r="T171" s="137">
        <f t="shared" si="33"/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si="34"/>
        <v>161.61000000000001</v>
      </c>
      <c r="BF171" s="139">
        <f t="shared" si="35"/>
        <v>0</v>
      </c>
      <c r="BG171" s="139">
        <f t="shared" si="36"/>
        <v>0</v>
      </c>
      <c r="BH171" s="139">
        <f t="shared" si="37"/>
        <v>0</v>
      </c>
      <c r="BI171" s="139">
        <f t="shared" si="38"/>
        <v>0</v>
      </c>
      <c r="BJ171" s="15" t="s">
        <v>79</v>
      </c>
      <c r="BK171" s="139">
        <f t="shared" si="39"/>
        <v>161.61000000000001</v>
      </c>
      <c r="BL171" s="15" t="s">
        <v>161</v>
      </c>
      <c r="BM171" s="138" t="s">
        <v>670</v>
      </c>
    </row>
    <row r="172" spans="2:65" s="1" customFormat="1" ht="16.5" customHeight="1">
      <c r="B172" s="125"/>
      <c r="C172" s="126" t="s">
        <v>635</v>
      </c>
      <c r="D172" s="126" t="s">
        <v>156</v>
      </c>
      <c r="E172" s="127" t="s">
        <v>2026</v>
      </c>
      <c r="F172" s="128" t="s">
        <v>1128</v>
      </c>
      <c r="G172" s="129" t="s">
        <v>159</v>
      </c>
      <c r="H172" s="130">
        <v>2</v>
      </c>
      <c r="I172" s="131">
        <v>29.820449999999997</v>
      </c>
      <c r="J172" s="132">
        <f t="shared" si="30"/>
        <v>59.64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34"/>
        <v>59.64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5" t="s">
        <v>79</v>
      </c>
      <c r="BK172" s="139">
        <f t="shared" si="39"/>
        <v>59.64</v>
      </c>
      <c r="BL172" s="15" t="s">
        <v>161</v>
      </c>
      <c r="BM172" s="138" t="s">
        <v>674</v>
      </c>
    </row>
    <row r="173" spans="2:65" s="1" customFormat="1" ht="16.5" customHeight="1">
      <c r="B173" s="125"/>
      <c r="C173" s="126" t="s">
        <v>639</v>
      </c>
      <c r="D173" s="126" t="s">
        <v>156</v>
      </c>
      <c r="E173" s="127" t="s">
        <v>2027</v>
      </c>
      <c r="F173" s="128" t="s">
        <v>1130</v>
      </c>
      <c r="G173" s="129" t="s">
        <v>159</v>
      </c>
      <c r="H173" s="130">
        <v>2</v>
      </c>
      <c r="I173" s="131">
        <v>74.839709999999997</v>
      </c>
      <c r="J173" s="132">
        <f t="shared" si="30"/>
        <v>149.68</v>
      </c>
      <c r="K173" s="128" t="s">
        <v>3</v>
      </c>
      <c r="L173" s="133"/>
      <c r="M173" s="134" t="s">
        <v>3</v>
      </c>
      <c r="N173" s="135" t="s">
        <v>42</v>
      </c>
      <c r="P173" s="136">
        <f t="shared" si="31"/>
        <v>0</v>
      </c>
      <c r="Q173" s="136">
        <v>0</v>
      </c>
      <c r="R173" s="136">
        <f t="shared" si="32"/>
        <v>0</v>
      </c>
      <c r="S173" s="136">
        <v>0</v>
      </c>
      <c r="T173" s="137">
        <f t="shared" si="33"/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si="34"/>
        <v>149.68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5" t="s">
        <v>79</v>
      </c>
      <c r="BK173" s="139">
        <f t="shared" si="39"/>
        <v>149.68</v>
      </c>
      <c r="BL173" s="15" t="s">
        <v>161</v>
      </c>
      <c r="BM173" s="138" t="s">
        <v>677</v>
      </c>
    </row>
    <row r="174" spans="2:65" s="1" customFormat="1" ht="16.5" customHeight="1">
      <c r="B174" s="125"/>
      <c r="C174" s="126" t="s">
        <v>643</v>
      </c>
      <c r="D174" s="126" t="s">
        <v>156</v>
      </c>
      <c r="E174" s="127" t="s">
        <v>2028</v>
      </c>
      <c r="F174" s="128" t="s">
        <v>2029</v>
      </c>
      <c r="G174" s="129" t="s">
        <v>159</v>
      </c>
      <c r="H174" s="130">
        <v>6</v>
      </c>
      <c r="I174" s="131">
        <v>24.472007999999999</v>
      </c>
      <c r="J174" s="132">
        <f t="shared" si="30"/>
        <v>146.83000000000001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146.83000000000001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146.83000000000001</v>
      </c>
      <c r="BL174" s="15" t="s">
        <v>161</v>
      </c>
      <c r="BM174" s="138" t="s">
        <v>681</v>
      </c>
    </row>
    <row r="175" spans="2:65" s="1" customFormat="1" ht="16.5" customHeight="1">
      <c r="B175" s="125"/>
      <c r="C175" s="126" t="s">
        <v>545</v>
      </c>
      <c r="D175" s="126" t="s">
        <v>156</v>
      </c>
      <c r="E175" s="127" t="s">
        <v>2030</v>
      </c>
      <c r="F175" s="128" t="s">
        <v>2031</v>
      </c>
      <c r="G175" s="129" t="s">
        <v>159</v>
      </c>
      <c r="H175" s="130">
        <v>2</v>
      </c>
      <c r="I175" s="131">
        <v>99.369434999999996</v>
      </c>
      <c r="J175" s="132">
        <f t="shared" si="30"/>
        <v>198.74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198.74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198.74</v>
      </c>
      <c r="BL175" s="15" t="s">
        <v>161</v>
      </c>
      <c r="BM175" s="138" t="s">
        <v>688</v>
      </c>
    </row>
    <row r="176" spans="2:65" s="1" customFormat="1" ht="16.5" customHeight="1">
      <c r="B176" s="125"/>
      <c r="C176" s="126" t="s">
        <v>650</v>
      </c>
      <c r="D176" s="126" t="s">
        <v>156</v>
      </c>
      <c r="E176" s="127" t="s">
        <v>2032</v>
      </c>
      <c r="F176" s="128" t="s">
        <v>662</v>
      </c>
      <c r="G176" s="129" t="s">
        <v>159</v>
      </c>
      <c r="H176" s="130">
        <v>3</v>
      </c>
      <c r="I176" s="131">
        <v>16.16076</v>
      </c>
      <c r="J176" s="132">
        <f t="shared" si="30"/>
        <v>48.48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48.48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48.48</v>
      </c>
      <c r="BL176" s="15" t="s">
        <v>161</v>
      </c>
      <c r="BM176" s="138" t="s">
        <v>690</v>
      </c>
    </row>
    <row r="177" spans="2:65" s="1" customFormat="1" ht="16.5" customHeight="1">
      <c r="B177" s="125"/>
      <c r="C177" s="126" t="s">
        <v>548</v>
      </c>
      <c r="D177" s="126" t="s">
        <v>156</v>
      </c>
      <c r="E177" s="127" t="s">
        <v>2033</v>
      </c>
      <c r="F177" s="128" t="s">
        <v>666</v>
      </c>
      <c r="G177" s="129" t="s">
        <v>159</v>
      </c>
      <c r="H177" s="130">
        <v>1</v>
      </c>
      <c r="I177" s="131">
        <v>62.680661999999998</v>
      </c>
      <c r="J177" s="132">
        <f t="shared" si="30"/>
        <v>62.68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62.68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62.68</v>
      </c>
      <c r="BL177" s="15" t="s">
        <v>161</v>
      </c>
      <c r="BM177" s="138" t="s">
        <v>695</v>
      </c>
    </row>
    <row r="178" spans="2:65" s="1" customFormat="1" ht="16.5" customHeight="1">
      <c r="B178" s="125"/>
      <c r="C178" s="126" t="s">
        <v>657</v>
      </c>
      <c r="D178" s="126" t="s">
        <v>156</v>
      </c>
      <c r="E178" s="127" t="s">
        <v>2034</v>
      </c>
      <c r="F178" s="128" t="s">
        <v>669</v>
      </c>
      <c r="G178" s="129" t="s">
        <v>159</v>
      </c>
      <c r="H178" s="130">
        <v>9</v>
      </c>
      <c r="I178" s="131">
        <v>16.333911000000001</v>
      </c>
      <c r="J178" s="132">
        <f t="shared" si="30"/>
        <v>147.01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147.01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147.01</v>
      </c>
      <c r="BL178" s="15" t="s">
        <v>161</v>
      </c>
      <c r="BM178" s="138" t="s">
        <v>697</v>
      </c>
    </row>
    <row r="179" spans="2:65" s="1" customFormat="1" ht="16.5" customHeight="1">
      <c r="B179" s="125"/>
      <c r="C179" s="126" t="s">
        <v>551</v>
      </c>
      <c r="D179" s="126" t="s">
        <v>156</v>
      </c>
      <c r="E179" s="127" t="s">
        <v>2035</v>
      </c>
      <c r="F179" s="128" t="s">
        <v>676</v>
      </c>
      <c r="G179" s="129" t="s">
        <v>159</v>
      </c>
      <c r="H179" s="130">
        <v>3</v>
      </c>
      <c r="I179" s="131">
        <v>62.680661999999998</v>
      </c>
      <c r="J179" s="132">
        <f t="shared" si="30"/>
        <v>188.04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188.04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188.04</v>
      </c>
      <c r="BL179" s="15" t="s">
        <v>161</v>
      </c>
      <c r="BM179" s="138" t="s">
        <v>702</v>
      </c>
    </row>
    <row r="180" spans="2:65" s="1" customFormat="1" ht="16.5" customHeight="1">
      <c r="B180" s="125"/>
      <c r="C180" s="126" t="s">
        <v>664</v>
      </c>
      <c r="D180" s="126" t="s">
        <v>156</v>
      </c>
      <c r="E180" s="127" t="s">
        <v>2036</v>
      </c>
      <c r="F180" s="128" t="s">
        <v>680</v>
      </c>
      <c r="G180" s="129" t="s">
        <v>159</v>
      </c>
      <c r="H180" s="130">
        <v>155</v>
      </c>
      <c r="I180" s="131">
        <v>16.333911000000001</v>
      </c>
      <c r="J180" s="132">
        <f t="shared" si="30"/>
        <v>2531.7600000000002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2531.7600000000002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2531.7600000000002</v>
      </c>
      <c r="BL180" s="15" t="s">
        <v>161</v>
      </c>
      <c r="BM180" s="138" t="s">
        <v>705</v>
      </c>
    </row>
    <row r="181" spans="2:65" s="1" customFormat="1" ht="16.5" customHeight="1">
      <c r="B181" s="125"/>
      <c r="C181" s="126" t="s">
        <v>554</v>
      </c>
      <c r="D181" s="126" t="s">
        <v>156</v>
      </c>
      <c r="E181" s="127" t="s">
        <v>2037</v>
      </c>
      <c r="F181" s="128" t="s">
        <v>683</v>
      </c>
      <c r="G181" s="129" t="s">
        <v>159</v>
      </c>
      <c r="H181" s="130">
        <v>13</v>
      </c>
      <c r="I181" s="131">
        <v>16.333911000000001</v>
      </c>
      <c r="J181" s="132">
        <f t="shared" si="30"/>
        <v>212.34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212.34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212.34</v>
      </c>
      <c r="BL181" s="15" t="s">
        <v>161</v>
      </c>
      <c r="BM181" s="138" t="s">
        <v>707</v>
      </c>
    </row>
    <row r="182" spans="2:65" s="1" customFormat="1" ht="16.5" customHeight="1">
      <c r="B182" s="125"/>
      <c r="C182" s="126" t="s">
        <v>671</v>
      </c>
      <c r="D182" s="126" t="s">
        <v>156</v>
      </c>
      <c r="E182" s="127" t="s">
        <v>2038</v>
      </c>
      <c r="F182" s="128" t="s">
        <v>687</v>
      </c>
      <c r="G182" s="129" t="s">
        <v>159</v>
      </c>
      <c r="H182" s="130">
        <v>25</v>
      </c>
      <c r="I182" s="131">
        <v>62.680661999999998</v>
      </c>
      <c r="J182" s="132">
        <f t="shared" si="30"/>
        <v>1567.02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1567.02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1567.02</v>
      </c>
      <c r="BL182" s="15" t="s">
        <v>161</v>
      </c>
      <c r="BM182" s="138" t="s">
        <v>710</v>
      </c>
    </row>
    <row r="183" spans="2:65" s="1" customFormat="1" ht="16.5" customHeight="1">
      <c r="B183" s="125"/>
      <c r="C183" s="126" t="s">
        <v>557</v>
      </c>
      <c r="D183" s="126" t="s">
        <v>156</v>
      </c>
      <c r="E183" s="127" t="s">
        <v>2039</v>
      </c>
      <c r="F183" s="128" t="s">
        <v>163</v>
      </c>
      <c r="G183" s="129" t="s">
        <v>164</v>
      </c>
      <c r="H183" s="130">
        <v>1</v>
      </c>
      <c r="I183" s="131">
        <v>63103.92</v>
      </c>
      <c r="J183" s="132">
        <f t="shared" si="30"/>
        <v>63103.92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63103.92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63103.92</v>
      </c>
      <c r="BL183" s="15" t="s">
        <v>161</v>
      </c>
      <c r="BM183" s="138" t="s">
        <v>714</v>
      </c>
    </row>
    <row r="184" spans="2:65" s="11" customFormat="1" ht="22.9" customHeight="1">
      <c r="B184" s="113"/>
      <c r="D184" s="114" t="s">
        <v>70</v>
      </c>
      <c r="E184" s="123" t="s">
        <v>774</v>
      </c>
      <c r="F184" s="123" t="s">
        <v>775</v>
      </c>
      <c r="I184" s="116"/>
      <c r="J184" s="124">
        <f>BK184</f>
        <v>12718.9</v>
      </c>
      <c r="L184" s="113"/>
      <c r="M184" s="118"/>
      <c r="P184" s="119">
        <f>P185</f>
        <v>0</v>
      </c>
      <c r="R184" s="119">
        <f>R185</f>
        <v>0</v>
      </c>
      <c r="T184" s="120">
        <f>T185</f>
        <v>0</v>
      </c>
      <c r="AR184" s="114" t="s">
        <v>79</v>
      </c>
      <c r="AT184" s="121" t="s">
        <v>70</v>
      </c>
      <c r="AU184" s="121" t="s">
        <v>79</v>
      </c>
      <c r="AY184" s="114" t="s">
        <v>153</v>
      </c>
      <c r="BK184" s="122">
        <f>BK185</f>
        <v>12718.9</v>
      </c>
    </row>
    <row r="185" spans="2:65" s="1" customFormat="1" ht="16.5" customHeight="1">
      <c r="B185" s="125"/>
      <c r="C185" s="126" t="s">
        <v>678</v>
      </c>
      <c r="D185" s="126" t="s">
        <v>156</v>
      </c>
      <c r="E185" s="127" t="s">
        <v>2040</v>
      </c>
      <c r="F185" s="128" t="s">
        <v>778</v>
      </c>
      <c r="G185" s="129" t="s">
        <v>159</v>
      </c>
      <c r="H185" s="130">
        <v>11</v>
      </c>
      <c r="I185" s="131">
        <v>1156.2638999999999</v>
      </c>
      <c r="J185" s="132">
        <f>ROUND(I185*H185,2)</f>
        <v>12718.9</v>
      </c>
      <c r="K185" s="128" t="s">
        <v>3</v>
      </c>
      <c r="L185" s="133"/>
      <c r="M185" s="134" t="s">
        <v>3</v>
      </c>
      <c r="N185" s="135" t="s">
        <v>42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>IF(N185="základní",J185,0)</f>
        <v>12718.9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79</v>
      </c>
      <c r="BK185" s="139">
        <f>ROUND(I185*H185,2)</f>
        <v>12718.9</v>
      </c>
      <c r="BL185" s="15" t="s">
        <v>161</v>
      </c>
      <c r="BM185" s="138" t="s">
        <v>717</v>
      </c>
    </row>
    <row r="186" spans="2:65" s="11" customFormat="1" ht="22.9" customHeight="1">
      <c r="B186" s="113"/>
      <c r="D186" s="114" t="s">
        <v>70</v>
      </c>
      <c r="E186" s="123" t="s">
        <v>1187</v>
      </c>
      <c r="F186" s="123" t="s">
        <v>781</v>
      </c>
      <c r="I186" s="116"/>
      <c r="J186" s="124">
        <f>BK186</f>
        <v>181410.93</v>
      </c>
      <c r="L186" s="113"/>
      <c r="M186" s="118"/>
      <c r="P186" s="119">
        <f>P187+P189+P194</f>
        <v>0</v>
      </c>
      <c r="R186" s="119">
        <f>R187+R189+R194</f>
        <v>0</v>
      </c>
      <c r="T186" s="120">
        <f>T187+T189+T194</f>
        <v>0</v>
      </c>
      <c r="AR186" s="114" t="s">
        <v>79</v>
      </c>
      <c r="AT186" s="121" t="s">
        <v>70</v>
      </c>
      <c r="AU186" s="121" t="s">
        <v>79</v>
      </c>
      <c r="AY186" s="114" t="s">
        <v>153</v>
      </c>
      <c r="BK186" s="122">
        <f>BK187+BK189+BK194</f>
        <v>181410.93</v>
      </c>
    </row>
    <row r="187" spans="2:65" s="11" customFormat="1" ht="20.85" customHeight="1">
      <c r="B187" s="113"/>
      <c r="D187" s="114" t="s">
        <v>70</v>
      </c>
      <c r="E187" s="123" t="s">
        <v>1195</v>
      </c>
      <c r="F187" s="123" t="s">
        <v>1196</v>
      </c>
      <c r="I187" s="116"/>
      <c r="J187" s="124">
        <f>BK187</f>
        <v>39845.410000000003</v>
      </c>
      <c r="L187" s="113"/>
      <c r="M187" s="118"/>
      <c r="P187" s="119">
        <f>P188</f>
        <v>0</v>
      </c>
      <c r="R187" s="119">
        <f>R188</f>
        <v>0</v>
      </c>
      <c r="T187" s="120">
        <f>T188</f>
        <v>0</v>
      </c>
      <c r="AR187" s="114" t="s">
        <v>79</v>
      </c>
      <c r="AT187" s="121" t="s">
        <v>70</v>
      </c>
      <c r="AU187" s="121" t="s">
        <v>81</v>
      </c>
      <c r="AY187" s="114" t="s">
        <v>153</v>
      </c>
      <c r="BK187" s="122">
        <f>BK188</f>
        <v>39845.410000000003</v>
      </c>
    </row>
    <row r="188" spans="2:65" s="1" customFormat="1" ht="21.75" customHeight="1">
      <c r="B188" s="125"/>
      <c r="C188" s="126" t="s">
        <v>352</v>
      </c>
      <c r="D188" s="126" t="s">
        <v>156</v>
      </c>
      <c r="E188" s="127" t="s">
        <v>2041</v>
      </c>
      <c r="F188" s="128" t="s">
        <v>1198</v>
      </c>
      <c r="G188" s="129" t="s">
        <v>159</v>
      </c>
      <c r="H188" s="130">
        <v>1</v>
      </c>
      <c r="I188" s="131">
        <v>39845.411925</v>
      </c>
      <c r="J188" s="132">
        <f>ROUND(I188*H188,2)</f>
        <v>39845.410000000003</v>
      </c>
      <c r="K188" s="128" t="s">
        <v>3</v>
      </c>
      <c r="L188" s="133"/>
      <c r="M188" s="134" t="s">
        <v>3</v>
      </c>
      <c r="N188" s="135" t="s">
        <v>42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160</v>
      </c>
      <c r="AT188" s="138" t="s">
        <v>156</v>
      </c>
      <c r="AU188" s="138" t="s">
        <v>167</v>
      </c>
      <c r="AY188" s="15" t="s">
        <v>153</v>
      </c>
      <c r="BE188" s="139">
        <f>IF(N188="základní",J188,0)</f>
        <v>39845.410000000003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5" t="s">
        <v>79</v>
      </c>
      <c r="BK188" s="139">
        <f>ROUND(I188*H188,2)</f>
        <v>39845.410000000003</v>
      </c>
      <c r="BL188" s="15" t="s">
        <v>161</v>
      </c>
      <c r="BM188" s="138" t="s">
        <v>1147</v>
      </c>
    </row>
    <row r="189" spans="2:65" s="11" customFormat="1" ht="20.85" customHeight="1">
      <c r="B189" s="113"/>
      <c r="D189" s="114" t="s">
        <v>70</v>
      </c>
      <c r="E189" s="123" t="s">
        <v>1200</v>
      </c>
      <c r="F189" s="123" t="s">
        <v>1201</v>
      </c>
      <c r="I189" s="116"/>
      <c r="J189" s="124">
        <f>BK189</f>
        <v>44325.04</v>
      </c>
      <c r="L189" s="113"/>
      <c r="M189" s="118"/>
      <c r="P189" s="119">
        <f>SUM(P190:P193)</f>
        <v>0</v>
      </c>
      <c r="R189" s="119">
        <f>SUM(R190:R193)</f>
        <v>0</v>
      </c>
      <c r="T189" s="120">
        <f>SUM(T190:T193)</f>
        <v>0</v>
      </c>
      <c r="AR189" s="114" t="s">
        <v>79</v>
      </c>
      <c r="AT189" s="121" t="s">
        <v>70</v>
      </c>
      <c r="AU189" s="121" t="s">
        <v>81</v>
      </c>
      <c r="AY189" s="114" t="s">
        <v>153</v>
      </c>
      <c r="BK189" s="122">
        <f>SUM(BK190:BK193)</f>
        <v>44325.04</v>
      </c>
    </row>
    <row r="190" spans="2:65" s="1" customFormat="1" ht="16.5" customHeight="1">
      <c r="B190" s="125"/>
      <c r="C190" s="126" t="s">
        <v>685</v>
      </c>
      <c r="D190" s="126" t="s">
        <v>156</v>
      </c>
      <c r="E190" s="127" t="s">
        <v>2042</v>
      </c>
      <c r="F190" s="128" t="s">
        <v>1203</v>
      </c>
      <c r="G190" s="129" t="s">
        <v>159</v>
      </c>
      <c r="H190" s="130">
        <v>5</v>
      </c>
      <c r="I190" s="131">
        <v>2919.5182500000001</v>
      </c>
      <c r="J190" s="132">
        <f>ROUND(I190*H190,2)</f>
        <v>14597.59</v>
      </c>
      <c r="K190" s="128" t="s">
        <v>3</v>
      </c>
      <c r="L190" s="133"/>
      <c r="M190" s="134" t="s">
        <v>3</v>
      </c>
      <c r="N190" s="135" t="s">
        <v>42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160</v>
      </c>
      <c r="AT190" s="138" t="s">
        <v>156</v>
      </c>
      <c r="AU190" s="138" t="s">
        <v>167</v>
      </c>
      <c r="AY190" s="15" t="s">
        <v>153</v>
      </c>
      <c r="BE190" s="139">
        <f>IF(N190="základní",J190,0)</f>
        <v>14597.59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5" t="s">
        <v>79</v>
      </c>
      <c r="BK190" s="139">
        <f>ROUND(I190*H190,2)</f>
        <v>14597.59</v>
      </c>
      <c r="BL190" s="15" t="s">
        <v>161</v>
      </c>
      <c r="BM190" s="138" t="s">
        <v>1149</v>
      </c>
    </row>
    <row r="191" spans="2:65" s="1" customFormat="1" ht="16.5" customHeight="1">
      <c r="B191" s="125"/>
      <c r="C191" s="126" t="s">
        <v>356</v>
      </c>
      <c r="D191" s="126" t="s">
        <v>156</v>
      </c>
      <c r="E191" s="127" t="s">
        <v>2043</v>
      </c>
      <c r="F191" s="128" t="s">
        <v>2044</v>
      </c>
      <c r="G191" s="129" t="s">
        <v>159</v>
      </c>
      <c r="H191" s="130">
        <v>3</v>
      </c>
      <c r="I191" s="131">
        <v>2929.6668225000003</v>
      </c>
      <c r="J191" s="132">
        <f>ROUND(I191*H191,2)</f>
        <v>8789</v>
      </c>
      <c r="K191" s="128" t="s">
        <v>3</v>
      </c>
      <c r="L191" s="133"/>
      <c r="M191" s="134" t="s">
        <v>3</v>
      </c>
      <c r="N191" s="135" t="s">
        <v>42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160</v>
      </c>
      <c r="AT191" s="138" t="s">
        <v>156</v>
      </c>
      <c r="AU191" s="138" t="s">
        <v>167</v>
      </c>
      <c r="AY191" s="15" t="s">
        <v>153</v>
      </c>
      <c r="BE191" s="139">
        <f>IF(N191="základní",J191,0)</f>
        <v>8789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5" t="s">
        <v>79</v>
      </c>
      <c r="BK191" s="139">
        <f>ROUND(I191*H191,2)</f>
        <v>8789</v>
      </c>
      <c r="BL191" s="15" t="s">
        <v>161</v>
      </c>
      <c r="BM191" s="138" t="s">
        <v>2045</v>
      </c>
    </row>
    <row r="192" spans="2:65" s="1" customFormat="1" ht="16.5" customHeight="1">
      <c r="B192" s="125"/>
      <c r="C192" s="126" t="s">
        <v>693</v>
      </c>
      <c r="D192" s="126" t="s">
        <v>156</v>
      </c>
      <c r="E192" s="127" t="s">
        <v>2046</v>
      </c>
      <c r="F192" s="128" t="s">
        <v>2047</v>
      </c>
      <c r="G192" s="129" t="s">
        <v>159</v>
      </c>
      <c r="H192" s="130">
        <v>1</v>
      </c>
      <c r="I192" s="131">
        <v>11503.979289000001</v>
      </c>
      <c r="J192" s="132">
        <f>ROUND(I192*H192,2)</f>
        <v>11503.98</v>
      </c>
      <c r="K192" s="128" t="s">
        <v>3</v>
      </c>
      <c r="L192" s="133"/>
      <c r="M192" s="134" t="s">
        <v>3</v>
      </c>
      <c r="N192" s="135" t="s">
        <v>42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160</v>
      </c>
      <c r="AT192" s="138" t="s">
        <v>156</v>
      </c>
      <c r="AU192" s="138" t="s">
        <v>167</v>
      </c>
      <c r="AY192" s="15" t="s">
        <v>153</v>
      </c>
      <c r="BE192" s="139">
        <f>IF(N192="základní",J192,0)</f>
        <v>11503.98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79</v>
      </c>
      <c r="BK192" s="139">
        <f>ROUND(I192*H192,2)</f>
        <v>11503.98</v>
      </c>
      <c r="BL192" s="15" t="s">
        <v>161</v>
      </c>
      <c r="BM192" s="138" t="s">
        <v>2048</v>
      </c>
    </row>
    <row r="193" spans="2:65" s="1" customFormat="1" ht="16.5" customHeight="1">
      <c r="B193" s="125"/>
      <c r="C193" s="126" t="s">
        <v>361</v>
      </c>
      <c r="D193" s="126" t="s">
        <v>156</v>
      </c>
      <c r="E193" s="127" t="s">
        <v>2049</v>
      </c>
      <c r="F193" s="128" t="s">
        <v>2050</v>
      </c>
      <c r="G193" s="129" t="s">
        <v>159</v>
      </c>
      <c r="H193" s="130">
        <v>1</v>
      </c>
      <c r="I193" s="131">
        <v>9434.4689174999985</v>
      </c>
      <c r="J193" s="132">
        <f>ROUND(I193*H193,2)</f>
        <v>9434.4699999999993</v>
      </c>
      <c r="K193" s="128" t="s">
        <v>3</v>
      </c>
      <c r="L193" s="133"/>
      <c r="M193" s="134" t="s">
        <v>3</v>
      </c>
      <c r="N193" s="135" t="s">
        <v>42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160</v>
      </c>
      <c r="AT193" s="138" t="s">
        <v>156</v>
      </c>
      <c r="AU193" s="138" t="s">
        <v>167</v>
      </c>
      <c r="AY193" s="15" t="s">
        <v>153</v>
      </c>
      <c r="BE193" s="139">
        <f>IF(N193="základní",J193,0)</f>
        <v>9434.4699999999993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5" t="s">
        <v>79</v>
      </c>
      <c r="BK193" s="139">
        <f>ROUND(I193*H193,2)</f>
        <v>9434.4699999999993</v>
      </c>
      <c r="BL193" s="15" t="s">
        <v>161</v>
      </c>
      <c r="BM193" s="138" t="s">
        <v>2051</v>
      </c>
    </row>
    <row r="194" spans="2:65" s="11" customFormat="1" ht="20.85" customHeight="1">
      <c r="B194" s="113"/>
      <c r="D194" s="114" t="s">
        <v>70</v>
      </c>
      <c r="E194" s="123" t="s">
        <v>2052</v>
      </c>
      <c r="F194" s="123" t="s">
        <v>2053</v>
      </c>
      <c r="I194" s="116"/>
      <c r="J194" s="124">
        <f>BK194</f>
        <v>97240.48</v>
      </c>
      <c r="L194" s="113"/>
      <c r="M194" s="118"/>
      <c r="P194" s="119">
        <f>SUM(P195:P196)</f>
        <v>0</v>
      </c>
      <c r="R194" s="119">
        <f>SUM(R195:R196)</f>
        <v>0</v>
      </c>
      <c r="T194" s="120">
        <f>SUM(T195:T196)</f>
        <v>0</v>
      </c>
      <c r="AR194" s="114" t="s">
        <v>79</v>
      </c>
      <c r="AT194" s="121" t="s">
        <v>70</v>
      </c>
      <c r="AU194" s="121" t="s">
        <v>81</v>
      </c>
      <c r="AY194" s="114" t="s">
        <v>153</v>
      </c>
      <c r="BK194" s="122">
        <f>SUM(BK195:BK196)</f>
        <v>97240.48</v>
      </c>
    </row>
    <row r="195" spans="2:65" s="1" customFormat="1" ht="24.2" customHeight="1">
      <c r="B195" s="125"/>
      <c r="C195" s="126" t="s">
        <v>698</v>
      </c>
      <c r="D195" s="126" t="s">
        <v>156</v>
      </c>
      <c r="E195" s="127" t="s">
        <v>2054</v>
      </c>
      <c r="F195" s="128" t="s">
        <v>2055</v>
      </c>
      <c r="G195" s="129" t="s">
        <v>159</v>
      </c>
      <c r="H195" s="130">
        <v>2</v>
      </c>
      <c r="I195" s="131">
        <v>43903.003600499993</v>
      </c>
      <c r="J195" s="132">
        <f>ROUND(I195*H195,2)</f>
        <v>87806.01</v>
      </c>
      <c r="K195" s="128" t="s">
        <v>3</v>
      </c>
      <c r="L195" s="133"/>
      <c r="M195" s="134" t="s">
        <v>3</v>
      </c>
      <c r="N195" s="135" t="s">
        <v>42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160</v>
      </c>
      <c r="AT195" s="138" t="s">
        <v>156</v>
      </c>
      <c r="AU195" s="138" t="s">
        <v>167</v>
      </c>
      <c r="AY195" s="15" t="s">
        <v>153</v>
      </c>
      <c r="BE195" s="139">
        <f>IF(N195="základní",J195,0)</f>
        <v>87806.01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79</v>
      </c>
      <c r="BK195" s="139">
        <f>ROUND(I195*H195,2)</f>
        <v>87806.01</v>
      </c>
      <c r="BL195" s="15" t="s">
        <v>161</v>
      </c>
      <c r="BM195" s="138" t="s">
        <v>2056</v>
      </c>
    </row>
    <row r="196" spans="2:65" s="1" customFormat="1" ht="16.5" customHeight="1">
      <c r="B196" s="125"/>
      <c r="C196" s="126" t="s">
        <v>365</v>
      </c>
      <c r="D196" s="126" t="s">
        <v>156</v>
      </c>
      <c r="E196" s="127" t="s">
        <v>2057</v>
      </c>
      <c r="F196" s="128" t="s">
        <v>2050</v>
      </c>
      <c r="G196" s="129" t="s">
        <v>159</v>
      </c>
      <c r="H196" s="130">
        <v>1</v>
      </c>
      <c r="I196" s="131">
        <v>9434.4689174999985</v>
      </c>
      <c r="J196" s="132">
        <f>ROUND(I196*H196,2)</f>
        <v>9434.4699999999993</v>
      </c>
      <c r="K196" s="128" t="s">
        <v>3</v>
      </c>
      <c r="L196" s="133"/>
      <c r="M196" s="134" t="s">
        <v>3</v>
      </c>
      <c r="N196" s="135" t="s">
        <v>42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160</v>
      </c>
      <c r="AT196" s="138" t="s">
        <v>156</v>
      </c>
      <c r="AU196" s="138" t="s">
        <v>167</v>
      </c>
      <c r="AY196" s="15" t="s">
        <v>153</v>
      </c>
      <c r="BE196" s="139">
        <f>IF(N196="základní",J196,0)</f>
        <v>9434.4699999999993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5" t="s">
        <v>79</v>
      </c>
      <c r="BK196" s="139">
        <f>ROUND(I196*H196,2)</f>
        <v>9434.4699999999993</v>
      </c>
      <c r="BL196" s="15" t="s">
        <v>161</v>
      </c>
      <c r="BM196" s="138" t="s">
        <v>2058</v>
      </c>
    </row>
    <row r="197" spans="2:65" s="11" customFormat="1" ht="22.9" customHeight="1">
      <c r="B197" s="113"/>
      <c r="D197" s="114" t="s">
        <v>70</v>
      </c>
      <c r="E197" s="123" t="s">
        <v>303</v>
      </c>
      <c r="F197" s="123" t="s">
        <v>304</v>
      </c>
      <c r="I197" s="116"/>
      <c r="J197" s="124">
        <f>BK197</f>
        <v>8561.36</v>
      </c>
      <c r="L197" s="113"/>
      <c r="M197" s="118"/>
      <c r="P197" s="119">
        <f>P198</f>
        <v>0</v>
      </c>
      <c r="R197" s="119">
        <f>R198</f>
        <v>0</v>
      </c>
      <c r="T197" s="120">
        <f>T198</f>
        <v>0</v>
      </c>
      <c r="AR197" s="114" t="s">
        <v>79</v>
      </c>
      <c r="AT197" s="121" t="s">
        <v>70</v>
      </c>
      <c r="AU197" s="121" t="s">
        <v>79</v>
      </c>
      <c r="AY197" s="114" t="s">
        <v>153</v>
      </c>
      <c r="BK197" s="122">
        <f>BK198</f>
        <v>8561.36</v>
      </c>
    </row>
    <row r="198" spans="2:65" s="1" customFormat="1" ht="16.5" customHeight="1">
      <c r="B198" s="125"/>
      <c r="C198" s="126" t="s">
        <v>703</v>
      </c>
      <c r="D198" s="126" t="s">
        <v>156</v>
      </c>
      <c r="E198" s="127" t="s">
        <v>2059</v>
      </c>
      <c r="F198" s="128" t="s">
        <v>322</v>
      </c>
      <c r="G198" s="129" t="s">
        <v>164</v>
      </c>
      <c r="H198" s="130">
        <v>1</v>
      </c>
      <c r="I198" s="131">
        <v>8561.3549999999996</v>
      </c>
      <c r="J198" s="132">
        <f>ROUND(I198*H198,2)</f>
        <v>8561.36</v>
      </c>
      <c r="K198" s="128" t="s">
        <v>3</v>
      </c>
      <c r="L198" s="133"/>
      <c r="M198" s="134" t="s">
        <v>3</v>
      </c>
      <c r="N198" s="135" t="s">
        <v>42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160</v>
      </c>
      <c r="AT198" s="138" t="s">
        <v>156</v>
      </c>
      <c r="AU198" s="138" t="s">
        <v>81</v>
      </c>
      <c r="AY198" s="15" t="s">
        <v>153</v>
      </c>
      <c r="BE198" s="139">
        <f>IF(N198="základní",J198,0)</f>
        <v>8561.36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5" t="s">
        <v>79</v>
      </c>
      <c r="BK198" s="139">
        <f>ROUND(I198*H198,2)</f>
        <v>8561.36</v>
      </c>
      <c r="BL198" s="15" t="s">
        <v>161</v>
      </c>
      <c r="BM198" s="138" t="s">
        <v>2060</v>
      </c>
    </row>
    <row r="199" spans="2:65" s="11" customFormat="1" ht="22.9" customHeight="1">
      <c r="B199" s="113"/>
      <c r="D199" s="114" t="s">
        <v>70</v>
      </c>
      <c r="E199" s="123" t="s">
        <v>324</v>
      </c>
      <c r="F199" s="123" t="s">
        <v>325</v>
      </c>
      <c r="I199" s="116"/>
      <c r="J199" s="124">
        <f>BK199</f>
        <v>103622.23000000003</v>
      </c>
      <c r="L199" s="113"/>
      <c r="M199" s="118"/>
      <c r="P199" s="119">
        <f>SUM(P200:P209)</f>
        <v>0</v>
      </c>
      <c r="R199" s="119">
        <f>SUM(R200:R209)</f>
        <v>0</v>
      </c>
      <c r="T199" s="120">
        <f>SUM(T200:T209)</f>
        <v>0</v>
      </c>
      <c r="AR199" s="114" t="s">
        <v>79</v>
      </c>
      <c r="AT199" s="121" t="s">
        <v>70</v>
      </c>
      <c r="AU199" s="121" t="s">
        <v>79</v>
      </c>
      <c r="AY199" s="114" t="s">
        <v>153</v>
      </c>
      <c r="BK199" s="122">
        <f>SUM(BK200:BK209)</f>
        <v>103622.23000000003</v>
      </c>
    </row>
    <row r="200" spans="2:65" s="1" customFormat="1" ht="16.5" customHeight="1">
      <c r="B200" s="125"/>
      <c r="C200" s="126" t="s">
        <v>369</v>
      </c>
      <c r="D200" s="126" t="s">
        <v>156</v>
      </c>
      <c r="E200" s="127" t="s">
        <v>2061</v>
      </c>
      <c r="F200" s="128" t="s">
        <v>860</v>
      </c>
      <c r="G200" s="129" t="s">
        <v>360</v>
      </c>
      <c r="H200" s="130">
        <v>80</v>
      </c>
      <c r="I200" s="131">
        <v>149.10225</v>
      </c>
      <c r="J200" s="132">
        <f t="shared" ref="J200:J209" si="40">ROUND(I200*H200,2)</f>
        <v>11928.18</v>
      </c>
      <c r="K200" s="128" t="s">
        <v>3</v>
      </c>
      <c r="L200" s="133"/>
      <c r="M200" s="134" t="s">
        <v>3</v>
      </c>
      <c r="N200" s="135" t="s">
        <v>42</v>
      </c>
      <c r="P200" s="136">
        <f t="shared" ref="P200:P209" si="41">O200*H200</f>
        <v>0</v>
      </c>
      <c r="Q200" s="136">
        <v>0</v>
      </c>
      <c r="R200" s="136">
        <f t="shared" ref="R200:R209" si="42">Q200*H200</f>
        <v>0</v>
      </c>
      <c r="S200" s="136">
        <v>0</v>
      </c>
      <c r="T200" s="137">
        <f t="shared" ref="T200:T209" si="43">S200*H200</f>
        <v>0</v>
      </c>
      <c r="AR200" s="138" t="s">
        <v>160</v>
      </c>
      <c r="AT200" s="138" t="s">
        <v>156</v>
      </c>
      <c r="AU200" s="138" t="s">
        <v>81</v>
      </c>
      <c r="AY200" s="15" t="s">
        <v>153</v>
      </c>
      <c r="BE200" s="139">
        <f t="shared" ref="BE200:BE209" si="44">IF(N200="základní",J200,0)</f>
        <v>11928.18</v>
      </c>
      <c r="BF200" s="139">
        <f t="shared" ref="BF200:BF209" si="45">IF(N200="snížená",J200,0)</f>
        <v>0</v>
      </c>
      <c r="BG200" s="139">
        <f t="shared" ref="BG200:BG209" si="46">IF(N200="zákl. přenesená",J200,0)</f>
        <v>0</v>
      </c>
      <c r="BH200" s="139">
        <f t="shared" ref="BH200:BH209" si="47">IF(N200="sníž. přenesená",J200,0)</f>
        <v>0</v>
      </c>
      <c r="BI200" s="139">
        <f t="shared" ref="BI200:BI209" si="48">IF(N200="nulová",J200,0)</f>
        <v>0</v>
      </c>
      <c r="BJ200" s="15" t="s">
        <v>79</v>
      </c>
      <c r="BK200" s="139">
        <f t="shared" ref="BK200:BK209" si="49">ROUND(I200*H200,2)</f>
        <v>11928.18</v>
      </c>
      <c r="BL200" s="15" t="s">
        <v>161</v>
      </c>
      <c r="BM200" s="138" t="s">
        <v>1215</v>
      </c>
    </row>
    <row r="201" spans="2:65" s="1" customFormat="1" ht="16.5" customHeight="1">
      <c r="B201" s="125"/>
      <c r="C201" s="126" t="s">
        <v>708</v>
      </c>
      <c r="D201" s="126" t="s">
        <v>156</v>
      </c>
      <c r="E201" s="127" t="s">
        <v>2062</v>
      </c>
      <c r="F201" s="128" t="s">
        <v>2063</v>
      </c>
      <c r="G201" s="129" t="s">
        <v>360</v>
      </c>
      <c r="H201" s="130">
        <v>50</v>
      </c>
      <c r="I201" s="131">
        <v>268.38405</v>
      </c>
      <c r="J201" s="132">
        <f t="shared" si="40"/>
        <v>13419.2</v>
      </c>
      <c r="K201" s="128" t="s">
        <v>3</v>
      </c>
      <c r="L201" s="133"/>
      <c r="M201" s="134" t="s">
        <v>3</v>
      </c>
      <c r="N201" s="135" t="s">
        <v>42</v>
      </c>
      <c r="P201" s="136">
        <f t="shared" si="41"/>
        <v>0</v>
      </c>
      <c r="Q201" s="136">
        <v>0</v>
      </c>
      <c r="R201" s="136">
        <f t="shared" si="42"/>
        <v>0</v>
      </c>
      <c r="S201" s="136">
        <v>0</v>
      </c>
      <c r="T201" s="137">
        <f t="shared" si="43"/>
        <v>0</v>
      </c>
      <c r="AR201" s="138" t="s">
        <v>160</v>
      </c>
      <c r="AT201" s="138" t="s">
        <v>156</v>
      </c>
      <c r="AU201" s="138" t="s">
        <v>81</v>
      </c>
      <c r="AY201" s="15" t="s">
        <v>153</v>
      </c>
      <c r="BE201" s="139">
        <f t="shared" si="44"/>
        <v>13419.2</v>
      </c>
      <c r="BF201" s="139">
        <f t="shared" si="45"/>
        <v>0</v>
      </c>
      <c r="BG201" s="139">
        <f t="shared" si="46"/>
        <v>0</v>
      </c>
      <c r="BH201" s="139">
        <f t="shared" si="47"/>
        <v>0</v>
      </c>
      <c r="BI201" s="139">
        <f t="shared" si="48"/>
        <v>0</v>
      </c>
      <c r="BJ201" s="15" t="s">
        <v>79</v>
      </c>
      <c r="BK201" s="139">
        <f t="shared" si="49"/>
        <v>13419.2</v>
      </c>
      <c r="BL201" s="15" t="s">
        <v>161</v>
      </c>
      <c r="BM201" s="138" t="s">
        <v>2064</v>
      </c>
    </row>
    <row r="202" spans="2:65" s="1" customFormat="1" ht="16.5" customHeight="1">
      <c r="B202" s="125"/>
      <c r="C202" s="126" t="s">
        <v>373</v>
      </c>
      <c r="D202" s="126" t="s">
        <v>156</v>
      </c>
      <c r="E202" s="127" t="s">
        <v>2065</v>
      </c>
      <c r="F202" s="128" t="s">
        <v>867</v>
      </c>
      <c r="G202" s="129" t="s">
        <v>159</v>
      </c>
      <c r="H202" s="130">
        <v>160</v>
      </c>
      <c r="I202" s="131">
        <v>136.59690000000001</v>
      </c>
      <c r="J202" s="132">
        <f t="shared" si="40"/>
        <v>21855.5</v>
      </c>
      <c r="K202" s="128" t="s">
        <v>3</v>
      </c>
      <c r="L202" s="133"/>
      <c r="M202" s="134" t="s">
        <v>3</v>
      </c>
      <c r="N202" s="135" t="s">
        <v>42</v>
      </c>
      <c r="P202" s="136">
        <f t="shared" si="41"/>
        <v>0</v>
      </c>
      <c r="Q202" s="136">
        <v>0</v>
      </c>
      <c r="R202" s="136">
        <f t="shared" si="42"/>
        <v>0</v>
      </c>
      <c r="S202" s="136">
        <v>0</v>
      </c>
      <c r="T202" s="137">
        <f t="shared" si="43"/>
        <v>0</v>
      </c>
      <c r="AR202" s="138" t="s">
        <v>160</v>
      </c>
      <c r="AT202" s="138" t="s">
        <v>156</v>
      </c>
      <c r="AU202" s="138" t="s">
        <v>81</v>
      </c>
      <c r="AY202" s="15" t="s">
        <v>153</v>
      </c>
      <c r="BE202" s="139">
        <f t="shared" si="44"/>
        <v>21855.5</v>
      </c>
      <c r="BF202" s="139">
        <f t="shared" si="45"/>
        <v>0</v>
      </c>
      <c r="BG202" s="139">
        <f t="shared" si="46"/>
        <v>0</v>
      </c>
      <c r="BH202" s="139">
        <f t="shared" si="47"/>
        <v>0</v>
      </c>
      <c r="BI202" s="139">
        <f t="shared" si="48"/>
        <v>0</v>
      </c>
      <c r="BJ202" s="15" t="s">
        <v>79</v>
      </c>
      <c r="BK202" s="139">
        <f t="shared" si="49"/>
        <v>21855.5</v>
      </c>
      <c r="BL202" s="15" t="s">
        <v>161</v>
      </c>
      <c r="BM202" s="138" t="s">
        <v>865</v>
      </c>
    </row>
    <row r="203" spans="2:65" s="1" customFormat="1" ht="16.5" customHeight="1">
      <c r="B203" s="125"/>
      <c r="C203" s="126" t="s">
        <v>715</v>
      </c>
      <c r="D203" s="126" t="s">
        <v>156</v>
      </c>
      <c r="E203" s="127" t="s">
        <v>2066</v>
      </c>
      <c r="F203" s="128" t="s">
        <v>2067</v>
      </c>
      <c r="G203" s="129" t="s">
        <v>159</v>
      </c>
      <c r="H203" s="130">
        <v>100</v>
      </c>
      <c r="I203" s="131">
        <v>148.52508</v>
      </c>
      <c r="J203" s="132">
        <f t="shared" si="40"/>
        <v>14852.51</v>
      </c>
      <c r="K203" s="128" t="s">
        <v>3</v>
      </c>
      <c r="L203" s="133"/>
      <c r="M203" s="134" t="s">
        <v>3</v>
      </c>
      <c r="N203" s="135" t="s">
        <v>42</v>
      </c>
      <c r="P203" s="136">
        <f t="shared" si="41"/>
        <v>0</v>
      </c>
      <c r="Q203" s="136">
        <v>0</v>
      </c>
      <c r="R203" s="136">
        <f t="shared" si="42"/>
        <v>0</v>
      </c>
      <c r="S203" s="136">
        <v>0</v>
      </c>
      <c r="T203" s="137">
        <f t="shared" si="43"/>
        <v>0</v>
      </c>
      <c r="AR203" s="138" t="s">
        <v>160</v>
      </c>
      <c r="AT203" s="138" t="s">
        <v>156</v>
      </c>
      <c r="AU203" s="138" t="s">
        <v>81</v>
      </c>
      <c r="AY203" s="15" t="s">
        <v>153</v>
      </c>
      <c r="BE203" s="139">
        <f t="shared" si="44"/>
        <v>14852.51</v>
      </c>
      <c r="BF203" s="139">
        <f t="shared" si="45"/>
        <v>0</v>
      </c>
      <c r="BG203" s="139">
        <f t="shared" si="46"/>
        <v>0</v>
      </c>
      <c r="BH203" s="139">
        <f t="shared" si="47"/>
        <v>0</v>
      </c>
      <c r="BI203" s="139">
        <f t="shared" si="48"/>
        <v>0</v>
      </c>
      <c r="BJ203" s="15" t="s">
        <v>79</v>
      </c>
      <c r="BK203" s="139">
        <f t="shared" si="49"/>
        <v>14852.51</v>
      </c>
      <c r="BL203" s="15" t="s">
        <v>161</v>
      </c>
      <c r="BM203" s="138" t="s">
        <v>2068</v>
      </c>
    </row>
    <row r="204" spans="2:65" s="1" customFormat="1" ht="16.5" customHeight="1">
      <c r="B204" s="125"/>
      <c r="C204" s="126" t="s">
        <v>575</v>
      </c>
      <c r="D204" s="126" t="s">
        <v>156</v>
      </c>
      <c r="E204" s="127" t="s">
        <v>2069</v>
      </c>
      <c r="F204" s="128" t="s">
        <v>875</v>
      </c>
      <c r="G204" s="129" t="s">
        <v>159</v>
      </c>
      <c r="H204" s="130">
        <v>260</v>
      </c>
      <c r="I204" s="131">
        <v>24.048749999999998</v>
      </c>
      <c r="J204" s="132">
        <f t="shared" si="40"/>
        <v>6252.68</v>
      </c>
      <c r="K204" s="128" t="s">
        <v>3</v>
      </c>
      <c r="L204" s="133"/>
      <c r="M204" s="134" t="s">
        <v>3</v>
      </c>
      <c r="N204" s="135" t="s">
        <v>42</v>
      </c>
      <c r="P204" s="136">
        <f t="shared" si="41"/>
        <v>0</v>
      </c>
      <c r="Q204" s="136">
        <v>0</v>
      </c>
      <c r="R204" s="136">
        <f t="shared" si="42"/>
        <v>0</v>
      </c>
      <c r="S204" s="136">
        <v>0</v>
      </c>
      <c r="T204" s="137">
        <f t="shared" si="43"/>
        <v>0</v>
      </c>
      <c r="AR204" s="138" t="s">
        <v>160</v>
      </c>
      <c r="AT204" s="138" t="s">
        <v>156</v>
      </c>
      <c r="AU204" s="138" t="s">
        <v>81</v>
      </c>
      <c r="AY204" s="15" t="s">
        <v>153</v>
      </c>
      <c r="BE204" s="139">
        <f t="shared" si="44"/>
        <v>6252.68</v>
      </c>
      <c r="BF204" s="139">
        <f t="shared" si="45"/>
        <v>0</v>
      </c>
      <c r="BG204" s="139">
        <f t="shared" si="46"/>
        <v>0</v>
      </c>
      <c r="BH204" s="139">
        <f t="shared" si="47"/>
        <v>0</v>
      </c>
      <c r="BI204" s="139">
        <f t="shared" si="48"/>
        <v>0</v>
      </c>
      <c r="BJ204" s="15" t="s">
        <v>79</v>
      </c>
      <c r="BK204" s="139">
        <f t="shared" si="49"/>
        <v>6252.68</v>
      </c>
      <c r="BL204" s="15" t="s">
        <v>161</v>
      </c>
      <c r="BM204" s="138" t="s">
        <v>872</v>
      </c>
    </row>
    <row r="205" spans="2:65" s="1" customFormat="1" ht="16.5" customHeight="1">
      <c r="B205" s="125"/>
      <c r="C205" s="126" t="s">
        <v>725</v>
      </c>
      <c r="D205" s="126" t="s">
        <v>156</v>
      </c>
      <c r="E205" s="127" t="s">
        <v>2070</v>
      </c>
      <c r="F205" s="128" t="s">
        <v>879</v>
      </c>
      <c r="G205" s="129" t="s">
        <v>159</v>
      </c>
      <c r="H205" s="130">
        <v>260</v>
      </c>
      <c r="I205" s="131">
        <v>86.094525000000004</v>
      </c>
      <c r="J205" s="132">
        <f t="shared" si="40"/>
        <v>22384.58</v>
      </c>
      <c r="K205" s="128" t="s">
        <v>3</v>
      </c>
      <c r="L205" s="133"/>
      <c r="M205" s="134" t="s">
        <v>3</v>
      </c>
      <c r="N205" s="135" t="s">
        <v>42</v>
      </c>
      <c r="P205" s="136">
        <f t="shared" si="41"/>
        <v>0</v>
      </c>
      <c r="Q205" s="136">
        <v>0</v>
      </c>
      <c r="R205" s="136">
        <f t="shared" si="42"/>
        <v>0</v>
      </c>
      <c r="S205" s="136">
        <v>0</v>
      </c>
      <c r="T205" s="137">
        <f t="shared" si="43"/>
        <v>0</v>
      </c>
      <c r="AR205" s="138" t="s">
        <v>160</v>
      </c>
      <c r="AT205" s="138" t="s">
        <v>156</v>
      </c>
      <c r="AU205" s="138" t="s">
        <v>81</v>
      </c>
      <c r="AY205" s="15" t="s">
        <v>153</v>
      </c>
      <c r="BE205" s="139">
        <f t="shared" si="44"/>
        <v>22384.58</v>
      </c>
      <c r="BF205" s="139">
        <f t="shared" si="45"/>
        <v>0</v>
      </c>
      <c r="BG205" s="139">
        <f t="shared" si="46"/>
        <v>0</v>
      </c>
      <c r="BH205" s="139">
        <f t="shared" si="47"/>
        <v>0</v>
      </c>
      <c r="BI205" s="139">
        <f t="shared" si="48"/>
        <v>0</v>
      </c>
      <c r="BJ205" s="15" t="s">
        <v>79</v>
      </c>
      <c r="BK205" s="139">
        <f t="shared" si="49"/>
        <v>22384.58</v>
      </c>
      <c r="BL205" s="15" t="s">
        <v>161</v>
      </c>
      <c r="BM205" s="138" t="s">
        <v>2071</v>
      </c>
    </row>
    <row r="206" spans="2:65" s="1" customFormat="1" ht="16.5" customHeight="1">
      <c r="B206" s="125"/>
      <c r="C206" s="126" t="s">
        <v>578</v>
      </c>
      <c r="D206" s="126" t="s">
        <v>156</v>
      </c>
      <c r="E206" s="127" t="s">
        <v>2072</v>
      </c>
      <c r="F206" s="128" t="s">
        <v>2073</v>
      </c>
      <c r="G206" s="129" t="s">
        <v>159</v>
      </c>
      <c r="H206" s="130">
        <v>100</v>
      </c>
      <c r="I206" s="131">
        <v>5.5696905000000001</v>
      </c>
      <c r="J206" s="132">
        <f t="shared" si="40"/>
        <v>556.97</v>
      </c>
      <c r="K206" s="128" t="s">
        <v>3</v>
      </c>
      <c r="L206" s="133"/>
      <c r="M206" s="134" t="s">
        <v>3</v>
      </c>
      <c r="N206" s="135" t="s">
        <v>42</v>
      </c>
      <c r="P206" s="136">
        <f t="shared" si="41"/>
        <v>0</v>
      </c>
      <c r="Q206" s="136">
        <v>0</v>
      </c>
      <c r="R206" s="136">
        <f t="shared" si="42"/>
        <v>0</v>
      </c>
      <c r="S206" s="136">
        <v>0</v>
      </c>
      <c r="T206" s="137">
        <f t="shared" si="43"/>
        <v>0</v>
      </c>
      <c r="AR206" s="138" t="s">
        <v>160</v>
      </c>
      <c r="AT206" s="138" t="s">
        <v>156</v>
      </c>
      <c r="AU206" s="138" t="s">
        <v>81</v>
      </c>
      <c r="AY206" s="15" t="s">
        <v>153</v>
      </c>
      <c r="BE206" s="139">
        <f t="shared" si="44"/>
        <v>556.97</v>
      </c>
      <c r="BF206" s="139">
        <f t="shared" si="45"/>
        <v>0</v>
      </c>
      <c r="BG206" s="139">
        <f t="shared" si="46"/>
        <v>0</v>
      </c>
      <c r="BH206" s="139">
        <f t="shared" si="47"/>
        <v>0</v>
      </c>
      <c r="BI206" s="139">
        <f t="shared" si="48"/>
        <v>0</v>
      </c>
      <c r="BJ206" s="15" t="s">
        <v>79</v>
      </c>
      <c r="BK206" s="139">
        <f t="shared" si="49"/>
        <v>556.97</v>
      </c>
      <c r="BL206" s="15" t="s">
        <v>161</v>
      </c>
      <c r="BM206" s="138" t="s">
        <v>2074</v>
      </c>
    </row>
    <row r="207" spans="2:65" s="1" customFormat="1" ht="16.5" customHeight="1">
      <c r="B207" s="125"/>
      <c r="C207" s="126" t="s">
        <v>732</v>
      </c>
      <c r="D207" s="126" t="s">
        <v>156</v>
      </c>
      <c r="E207" s="127" t="s">
        <v>2075</v>
      </c>
      <c r="F207" s="128" t="s">
        <v>2076</v>
      </c>
      <c r="G207" s="129" t="s">
        <v>159</v>
      </c>
      <c r="H207" s="130">
        <v>50</v>
      </c>
      <c r="I207" s="131">
        <v>9.8503679999999996</v>
      </c>
      <c r="J207" s="132">
        <f t="shared" si="40"/>
        <v>492.52</v>
      </c>
      <c r="K207" s="128" t="s">
        <v>3</v>
      </c>
      <c r="L207" s="133"/>
      <c r="M207" s="134" t="s">
        <v>3</v>
      </c>
      <c r="N207" s="135" t="s">
        <v>42</v>
      </c>
      <c r="P207" s="136">
        <f t="shared" si="41"/>
        <v>0</v>
      </c>
      <c r="Q207" s="136">
        <v>0</v>
      </c>
      <c r="R207" s="136">
        <f t="shared" si="42"/>
        <v>0</v>
      </c>
      <c r="S207" s="136">
        <v>0</v>
      </c>
      <c r="T207" s="137">
        <f t="shared" si="43"/>
        <v>0</v>
      </c>
      <c r="AR207" s="138" t="s">
        <v>160</v>
      </c>
      <c r="AT207" s="138" t="s">
        <v>156</v>
      </c>
      <c r="AU207" s="138" t="s">
        <v>81</v>
      </c>
      <c r="AY207" s="15" t="s">
        <v>153</v>
      </c>
      <c r="BE207" s="139">
        <f t="shared" si="44"/>
        <v>492.52</v>
      </c>
      <c r="BF207" s="139">
        <f t="shared" si="45"/>
        <v>0</v>
      </c>
      <c r="BG207" s="139">
        <f t="shared" si="46"/>
        <v>0</v>
      </c>
      <c r="BH207" s="139">
        <f t="shared" si="47"/>
        <v>0</v>
      </c>
      <c r="BI207" s="139">
        <f t="shared" si="48"/>
        <v>0</v>
      </c>
      <c r="BJ207" s="15" t="s">
        <v>79</v>
      </c>
      <c r="BK207" s="139">
        <f t="shared" si="49"/>
        <v>492.52</v>
      </c>
      <c r="BL207" s="15" t="s">
        <v>161</v>
      </c>
      <c r="BM207" s="138" t="s">
        <v>2077</v>
      </c>
    </row>
    <row r="208" spans="2:65" s="1" customFormat="1" ht="16.5" customHeight="1">
      <c r="B208" s="125"/>
      <c r="C208" s="126" t="s">
        <v>582</v>
      </c>
      <c r="D208" s="126" t="s">
        <v>156</v>
      </c>
      <c r="E208" s="127" t="s">
        <v>2078</v>
      </c>
      <c r="F208" s="128" t="s">
        <v>898</v>
      </c>
      <c r="G208" s="129" t="s">
        <v>360</v>
      </c>
      <c r="H208" s="130">
        <v>100</v>
      </c>
      <c r="I208" s="131">
        <v>18.277049999999999</v>
      </c>
      <c r="J208" s="132">
        <f t="shared" si="40"/>
        <v>1827.71</v>
      </c>
      <c r="K208" s="128" t="s">
        <v>3</v>
      </c>
      <c r="L208" s="133"/>
      <c r="M208" s="134" t="s">
        <v>3</v>
      </c>
      <c r="N208" s="135" t="s">
        <v>42</v>
      </c>
      <c r="P208" s="136">
        <f t="shared" si="41"/>
        <v>0</v>
      </c>
      <c r="Q208" s="136">
        <v>0</v>
      </c>
      <c r="R208" s="136">
        <f t="shared" si="42"/>
        <v>0</v>
      </c>
      <c r="S208" s="136">
        <v>0</v>
      </c>
      <c r="T208" s="137">
        <f t="shared" si="43"/>
        <v>0</v>
      </c>
      <c r="AR208" s="138" t="s">
        <v>160</v>
      </c>
      <c r="AT208" s="138" t="s">
        <v>156</v>
      </c>
      <c r="AU208" s="138" t="s">
        <v>81</v>
      </c>
      <c r="AY208" s="15" t="s">
        <v>153</v>
      </c>
      <c r="BE208" s="139">
        <f t="shared" si="44"/>
        <v>1827.71</v>
      </c>
      <c r="BF208" s="139">
        <f t="shared" si="45"/>
        <v>0</v>
      </c>
      <c r="BG208" s="139">
        <f t="shared" si="46"/>
        <v>0</v>
      </c>
      <c r="BH208" s="139">
        <f t="shared" si="47"/>
        <v>0</v>
      </c>
      <c r="BI208" s="139">
        <f t="shared" si="48"/>
        <v>0</v>
      </c>
      <c r="BJ208" s="15" t="s">
        <v>79</v>
      </c>
      <c r="BK208" s="139">
        <f t="shared" si="49"/>
        <v>1827.71</v>
      </c>
      <c r="BL208" s="15" t="s">
        <v>161</v>
      </c>
      <c r="BM208" s="138" t="s">
        <v>2079</v>
      </c>
    </row>
    <row r="209" spans="2:65" s="1" customFormat="1" ht="16.5" customHeight="1">
      <c r="B209" s="125"/>
      <c r="C209" s="126" t="s">
        <v>739</v>
      </c>
      <c r="D209" s="126" t="s">
        <v>156</v>
      </c>
      <c r="E209" s="127" t="s">
        <v>2080</v>
      </c>
      <c r="F209" s="128" t="s">
        <v>322</v>
      </c>
      <c r="G209" s="129" t="s">
        <v>164</v>
      </c>
      <c r="H209" s="130">
        <v>1</v>
      </c>
      <c r="I209" s="131">
        <v>10052.377500000001</v>
      </c>
      <c r="J209" s="132">
        <f t="shared" si="40"/>
        <v>10052.379999999999</v>
      </c>
      <c r="K209" s="128" t="s">
        <v>3</v>
      </c>
      <c r="L209" s="133"/>
      <c r="M209" s="134" t="s">
        <v>3</v>
      </c>
      <c r="N209" s="135" t="s">
        <v>42</v>
      </c>
      <c r="P209" s="136">
        <f t="shared" si="41"/>
        <v>0</v>
      </c>
      <c r="Q209" s="136">
        <v>0</v>
      </c>
      <c r="R209" s="136">
        <f t="shared" si="42"/>
        <v>0</v>
      </c>
      <c r="S209" s="136">
        <v>0</v>
      </c>
      <c r="T209" s="137">
        <f t="shared" si="43"/>
        <v>0</v>
      </c>
      <c r="AR209" s="138" t="s">
        <v>160</v>
      </c>
      <c r="AT209" s="138" t="s">
        <v>156</v>
      </c>
      <c r="AU209" s="138" t="s">
        <v>81</v>
      </c>
      <c r="AY209" s="15" t="s">
        <v>153</v>
      </c>
      <c r="BE209" s="139">
        <f t="shared" si="44"/>
        <v>10052.379999999999</v>
      </c>
      <c r="BF209" s="139">
        <f t="shared" si="45"/>
        <v>0</v>
      </c>
      <c r="BG209" s="139">
        <f t="shared" si="46"/>
        <v>0</v>
      </c>
      <c r="BH209" s="139">
        <f t="shared" si="47"/>
        <v>0</v>
      </c>
      <c r="BI209" s="139">
        <f t="shared" si="48"/>
        <v>0</v>
      </c>
      <c r="BJ209" s="15" t="s">
        <v>79</v>
      </c>
      <c r="BK209" s="139">
        <f t="shared" si="49"/>
        <v>10052.379999999999</v>
      </c>
      <c r="BL209" s="15" t="s">
        <v>161</v>
      </c>
      <c r="BM209" s="138" t="s">
        <v>2081</v>
      </c>
    </row>
    <row r="210" spans="2:65" s="11" customFormat="1" ht="22.9" customHeight="1">
      <c r="B210" s="113"/>
      <c r="D210" s="114" t="s">
        <v>70</v>
      </c>
      <c r="E210" s="123" t="s">
        <v>341</v>
      </c>
      <c r="F210" s="123" t="s">
        <v>342</v>
      </c>
      <c r="I210" s="116"/>
      <c r="J210" s="124">
        <f>BK210</f>
        <v>235764.13</v>
      </c>
      <c r="L210" s="113"/>
      <c r="M210" s="118"/>
      <c r="P210" s="119">
        <f>SUM(P211:P222)</f>
        <v>0</v>
      </c>
      <c r="R210" s="119">
        <f>SUM(R211:R222)</f>
        <v>0</v>
      </c>
      <c r="T210" s="120">
        <f>SUM(T211:T222)</f>
        <v>0</v>
      </c>
      <c r="AR210" s="114" t="s">
        <v>79</v>
      </c>
      <c r="AT210" s="121" t="s">
        <v>70</v>
      </c>
      <c r="AU210" s="121" t="s">
        <v>79</v>
      </c>
      <c r="AY210" s="114" t="s">
        <v>153</v>
      </c>
      <c r="BK210" s="122">
        <f>SUM(BK211:BK222)</f>
        <v>235764.13</v>
      </c>
    </row>
    <row r="211" spans="2:65" s="1" customFormat="1" ht="16.5" customHeight="1">
      <c r="B211" s="125"/>
      <c r="C211" s="140" t="s">
        <v>585</v>
      </c>
      <c r="D211" s="140" t="s">
        <v>344</v>
      </c>
      <c r="E211" s="141" t="s">
        <v>2082</v>
      </c>
      <c r="F211" s="142" t="s">
        <v>2083</v>
      </c>
      <c r="G211" s="143" t="s">
        <v>347</v>
      </c>
      <c r="H211" s="144">
        <v>80</v>
      </c>
      <c r="I211" s="145">
        <v>460</v>
      </c>
      <c r="J211" s="146">
        <f t="shared" ref="J211:J222" si="50">ROUND(I211*H211,2)</f>
        <v>36800</v>
      </c>
      <c r="K211" s="142" t="s">
        <v>3</v>
      </c>
      <c r="L211" s="30"/>
      <c r="M211" s="147" t="s">
        <v>3</v>
      </c>
      <c r="N211" s="148" t="s">
        <v>42</v>
      </c>
      <c r="P211" s="136">
        <f t="shared" ref="P211:P222" si="51">O211*H211</f>
        <v>0</v>
      </c>
      <c r="Q211" s="136">
        <v>0</v>
      </c>
      <c r="R211" s="136">
        <f t="shared" ref="R211:R222" si="52">Q211*H211</f>
        <v>0</v>
      </c>
      <c r="S211" s="136">
        <v>0</v>
      </c>
      <c r="T211" s="137">
        <f t="shared" ref="T211:T222" si="53">S211*H211</f>
        <v>0</v>
      </c>
      <c r="AR211" s="138" t="s">
        <v>161</v>
      </c>
      <c r="AT211" s="138" t="s">
        <v>344</v>
      </c>
      <c r="AU211" s="138" t="s">
        <v>81</v>
      </c>
      <c r="AY211" s="15" t="s">
        <v>153</v>
      </c>
      <c r="BE211" s="139">
        <f t="shared" ref="BE211:BE222" si="54">IF(N211="základní",J211,0)</f>
        <v>36800</v>
      </c>
      <c r="BF211" s="139">
        <f t="shared" ref="BF211:BF222" si="55">IF(N211="snížená",J211,0)</f>
        <v>0</v>
      </c>
      <c r="BG211" s="139">
        <f t="shared" ref="BG211:BG222" si="56">IF(N211="zákl. přenesená",J211,0)</f>
        <v>0</v>
      </c>
      <c r="BH211" s="139">
        <f t="shared" ref="BH211:BH222" si="57">IF(N211="sníž. přenesená",J211,0)</f>
        <v>0</v>
      </c>
      <c r="BI211" s="139">
        <f t="shared" ref="BI211:BI222" si="58">IF(N211="nulová",J211,0)</f>
        <v>0</v>
      </c>
      <c r="BJ211" s="15" t="s">
        <v>79</v>
      </c>
      <c r="BK211" s="139">
        <f t="shared" ref="BK211:BK222" si="59">ROUND(I211*H211,2)</f>
        <v>36800</v>
      </c>
      <c r="BL211" s="15" t="s">
        <v>161</v>
      </c>
      <c r="BM211" s="138" t="s">
        <v>2084</v>
      </c>
    </row>
    <row r="212" spans="2:65" s="1" customFormat="1" ht="16.5" customHeight="1">
      <c r="B212" s="125"/>
      <c r="C212" s="140" t="s">
        <v>745</v>
      </c>
      <c r="D212" s="140" t="s">
        <v>344</v>
      </c>
      <c r="E212" s="141" t="s">
        <v>2085</v>
      </c>
      <c r="F212" s="142" t="s">
        <v>2086</v>
      </c>
      <c r="G212" s="143" t="s">
        <v>347</v>
      </c>
      <c r="H212" s="144">
        <v>5</v>
      </c>
      <c r="I212" s="145">
        <v>460</v>
      </c>
      <c r="J212" s="146">
        <f t="shared" si="50"/>
        <v>2300</v>
      </c>
      <c r="K212" s="142" t="s">
        <v>3</v>
      </c>
      <c r="L212" s="30"/>
      <c r="M212" s="147" t="s">
        <v>3</v>
      </c>
      <c r="N212" s="148" t="s">
        <v>42</v>
      </c>
      <c r="P212" s="136">
        <f t="shared" si="51"/>
        <v>0</v>
      </c>
      <c r="Q212" s="136">
        <v>0</v>
      </c>
      <c r="R212" s="136">
        <f t="shared" si="52"/>
        <v>0</v>
      </c>
      <c r="S212" s="136">
        <v>0</v>
      </c>
      <c r="T212" s="137">
        <f t="shared" si="53"/>
        <v>0</v>
      </c>
      <c r="AR212" s="138" t="s">
        <v>161</v>
      </c>
      <c r="AT212" s="138" t="s">
        <v>344</v>
      </c>
      <c r="AU212" s="138" t="s">
        <v>81</v>
      </c>
      <c r="AY212" s="15" t="s">
        <v>153</v>
      </c>
      <c r="BE212" s="139">
        <f t="shared" si="54"/>
        <v>2300</v>
      </c>
      <c r="BF212" s="139">
        <f t="shared" si="55"/>
        <v>0</v>
      </c>
      <c r="BG212" s="139">
        <f t="shared" si="56"/>
        <v>0</v>
      </c>
      <c r="BH212" s="139">
        <f t="shared" si="57"/>
        <v>0</v>
      </c>
      <c r="BI212" s="139">
        <f t="shared" si="58"/>
        <v>0</v>
      </c>
      <c r="BJ212" s="15" t="s">
        <v>79</v>
      </c>
      <c r="BK212" s="139">
        <f t="shared" si="59"/>
        <v>2300</v>
      </c>
      <c r="BL212" s="15" t="s">
        <v>161</v>
      </c>
      <c r="BM212" s="138" t="s">
        <v>2087</v>
      </c>
    </row>
    <row r="213" spans="2:65" s="1" customFormat="1" ht="16.5" customHeight="1">
      <c r="B213" s="125"/>
      <c r="C213" s="140" t="s">
        <v>589</v>
      </c>
      <c r="D213" s="140" t="s">
        <v>344</v>
      </c>
      <c r="E213" s="141" t="s">
        <v>2088</v>
      </c>
      <c r="F213" s="142" t="s">
        <v>949</v>
      </c>
      <c r="G213" s="143" t="s">
        <v>347</v>
      </c>
      <c r="H213" s="144">
        <v>11</v>
      </c>
      <c r="I213" s="145">
        <v>460</v>
      </c>
      <c r="J213" s="146">
        <f t="shared" si="50"/>
        <v>5060</v>
      </c>
      <c r="K213" s="142" t="s">
        <v>3</v>
      </c>
      <c r="L213" s="30"/>
      <c r="M213" s="147" t="s">
        <v>3</v>
      </c>
      <c r="N213" s="148" t="s">
        <v>42</v>
      </c>
      <c r="P213" s="136">
        <f t="shared" si="51"/>
        <v>0</v>
      </c>
      <c r="Q213" s="136">
        <v>0</v>
      </c>
      <c r="R213" s="136">
        <f t="shared" si="52"/>
        <v>0</v>
      </c>
      <c r="S213" s="136">
        <v>0</v>
      </c>
      <c r="T213" s="137">
        <f t="shared" si="53"/>
        <v>0</v>
      </c>
      <c r="AR213" s="138" t="s">
        <v>161</v>
      </c>
      <c r="AT213" s="138" t="s">
        <v>344</v>
      </c>
      <c r="AU213" s="138" t="s">
        <v>81</v>
      </c>
      <c r="AY213" s="15" t="s">
        <v>153</v>
      </c>
      <c r="BE213" s="139">
        <f t="shared" si="54"/>
        <v>5060</v>
      </c>
      <c r="BF213" s="139">
        <f t="shared" si="55"/>
        <v>0</v>
      </c>
      <c r="BG213" s="139">
        <f t="shared" si="56"/>
        <v>0</v>
      </c>
      <c r="BH213" s="139">
        <f t="shared" si="57"/>
        <v>0</v>
      </c>
      <c r="BI213" s="139">
        <f t="shared" si="58"/>
        <v>0</v>
      </c>
      <c r="BJ213" s="15" t="s">
        <v>79</v>
      </c>
      <c r="BK213" s="139">
        <f t="shared" si="59"/>
        <v>5060</v>
      </c>
      <c r="BL213" s="15" t="s">
        <v>161</v>
      </c>
      <c r="BM213" s="138" t="s">
        <v>2089</v>
      </c>
    </row>
    <row r="214" spans="2:65" s="1" customFormat="1" ht="16.5" customHeight="1">
      <c r="B214" s="125"/>
      <c r="C214" s="140" t="s">
        <v>753</v>
      </c>
      <c r="D214" s="140" t="s">
        <v>344</v>
      </c>
      <c r="E214" s="141" t="s">
        <v>2090</v>
      </c>
      <c r="F214" s="142" t="s">
        <v>952</v>
      </c>
      <c r="G214" s="143" t="s">
        <v>347</v>
      </c>
      <c r="H214" s="144">
        <v>28</v>
      </c>
      <c r="I214" s="145">
        <v>460</v>
      </c>
      <c r="J214" s="146">
        <f t="shared" si="50"/>
        <v>12880</v>
      </c>
      <c r="K214" s="142" t="s">
        <v>3</v>
      </c>
      <c r="L214" s="30"/>
      <c r="M214" s="147" t="s">
        <v>3</v>
      </c>
      <c r="N214" s="148" t="s">
        <v>42</v>
      </c>
      <c r="P214" s="136">
        <f t="shared" si="51"/>
        <v>0</v>
      </c>
      <c r="Q214" s="136">
        <v>0</v>
      </c>
      <c r="R214" s="136">
        <f t="shared" si="52"/>
        <v>0</v>
      </c>
      <c r="S214" s="136">
        <v>0</v>
      </c>
      <c r="T214" s="137">
        <f t="shared" si="53"/>
        <v>0</v>
      </c>
      <c r="AR214" s="138" t="s">
        <v>161</v>
      </c>
      <c r="AT214" s="138" t="s">
        <v>344</v>
      </c>
      <c r="AU214" s="138" t="s">
        <v>81</v>
      </c>
      <c r="AY214" s="15" t="s">
        <v>153</v>
      </c>
      <c r="BE214" s="139">
        <f t="shared" si="54"/>
        <v>12880</v>
      </c>
      <c r="BF214" s="139">
        <f t="shared" si="55"/>
        <v>0</v>
      </c>
      <c r="BG214" s="139">
        <f t="shared" si="56"/>
        <v>0</v>
      </c>
      <c r="BH214" s="139">
        <f t="shared" si="57"/>
        <v>0</v>
      </c>
      <c r="BI214" s="139">
        <f t="shared" si="58"/>
        <v>0</v>
      </c>
      <c r="BJ214" s="15" t="s">
        <v>79</v>
      </c>
      <c r="BK214" s="139">
        <f t="shared" si="59"/>
        <v>12880</v>
      </c>
      <c r="BL214" s="15" t="s">
        <v>161</v>
      </c>
      <c r="BM214" s="138" t="s">
        <v>2091</v>
      </c>
    </row>
    <row r="215" spans="2:65" s="1" customFormat="1" ht="16.5" customHeight="1">
      <c r="B215" s="125"/>
      <c r="C215" s="140" t="s">
        <v>592</v>
      </c>
      <c r="D215" s="140" t="s">
        <v>344</v>
      </c>
      <c r="E215" s="141" t="s">
        <v>2092</v>
      </c>
      <c r="F215" s="142" t="s">
        <v>956</v>
      </c>
      <c r="G215" s="143" t="s">
        <v>347</v>
      </c>
      <c r="H215" s="144">
        <v>70</v>
      </c>
      <c r="I215" s="145">
        <v>460</v>
      </c>
      <c r="J215" s="146">
        <f t="shared" si="50"/>
        <v>32200</v>
      </c>
      <c r="K215" s="142" t="s">
        <v>3</v>
      </c>
      <c r="L215" s="30"/>
      <c r="M215" s="147" t="s">
        <v>3</v>
      </c>
      <c r="N215" s="148" t="s">
        <v>42</v>
      </c>
      <c r="P215" s="136">
        <f t="shared" si="51"/>
        <v>0</v>
      </c>
      <c r="Q215" s="136">
        <v>0</v>
      </c>
      <c r="R215" s="136">
        <f t="shared" si="52"/>
        <v>0</v>
      </c>
      <c r="S215" s="136">
        <v>0</v>
      </c>
      <c r="T215" s="137">
        <f t="shared" si="53"/>
        <v>0</v>
      </c>
      <c r="AR215" s="138" t="s">
        <v>161</v>
      </c>
      <c r="AT215" s="138" t="s">
        <v>344</v>
      </c>
      <c r="AU215" s="138" t="s">
        <v>81</v>
      </c>
      <c r="AY215" s="15" t="s">
        <v>153</v>
      </c>
      <c r="BE215" s="139">
        <f t="shared" si="54"/>
        <v>32200</v>
      </c>
      <c r="BF215" s="139">
        <f t="shared" si="55"/>
        <v>0</v>
      </c>
      <c r="BG215" s="139">
        <f t="shared" si="56"/>
        <v>0</v>
      </c>
      <c r="BH215" s="139">
        <f t="shared" si="57"/>
        <v>0</v>
      </c>
      <c r="BI215" s="139">
        <f t="shared" si="58"/>
        <v>0</v>
      </c>
      <c r="BJ215" s="15" t="s">
        <v>79</v>
      </c>
      <c r="BK215" s="139">
        <f t="shared" si="59"/>
        <v>32200</v>
      </c>
      <c r="BL215" s="15" t="s">
        <v>161</v>
      </c>
      <c r="BM215" s="138" t="s">
        <v>2093</v>
      </c>
    </row>
    <row r="216" spans="2:65" s="1" customFormat="1" ht="16.5" customHeight="1">
      <c r="B216" s="125"/>
      <c r="C216" s="140" t="s">
        <v>758</v>
      </c>
      <c r="D216" s="140" t="s">
        <v>344</v>
      </c>
      <c r="E216" s="141" t="s">
        <v>2094</v>
      </c>
      <c r="F216" s="142" t="s">
        <v>372</v>
      </c>
      <c r="G216" s="143" t="s">
        <v>347</v>
      </c>
      <c r="H216" s="144">
        <v>54</v>
      </c>
      <c r="I216" s="145">
        <v>460</v>
      </c>
      <c r="J216" s="146">
        <f t="shared" si="50"/>
        <v>24840</v>
      </c>
      <c r="K216" s="142" t="s">
        <v>3</v>
      </c>
      <c r="L216" s="30"/>
      <c r="M216" s="147" t="s">
        <v>3</v>
      </c>
      <c r="N216" s="148" t="s">
        <v>42</v>
      </c>
      <c r="P216" s="136">
        <f t="shared" si="51"/>
        <v>0</v>
      </c>
      <c r="Q216" s="136">
        <v>0</v>
      </c>
      <c r="R216" s="136">
        <f t="shared" si="52"/>
        <v>0</v>
      </c>
      <c r="S216" s="136">
        <v>0</v>
      </c>
      <c r="T216" s="137">
        <f t="shared" si="53"/>
        <v>0</v>
      </c>
      <c r="AR216" s="138" t="s">
        <v>161</v>
      </c>
      <c r="AT216" s="138" t="s">
        <v>344</v>
      </c>
      <c r="AU216" s="138" t="s">
        <v>81</v>
      </c>
      <c r="AY216" s="15" t="s">
        <v>153</v>
      </c>
      <c r="BE216" s="139">
        <f t="shared" si="54"/>
        <v>24840</v>
      </c>
      <c r="BF216" s="139">
        <f t="shared" si="55"/>
        <v>0</v>
      </c>
      <c r="BG216" s="139">
        <f t="shared" si="56"/>
        <v>0</v>
      </c>
      <c r="BH216" s="139">
        <f t="shared" si="57"/>
        <v>0</v>
      </c>
      <c r="BI216" s="139">
        <f t="shared" si="58"/>
        <v>0</v>
      </c>
      <c r="BJ216" s="15" t="s">
        <v>79</v>
      </c>
      <c r="BK216" s="139">
        <f t="shared" si="59"/>
        <v>24840</v>
      </c>
      <c r="BL216" s="15" t="s">
        <v>161</v>
      </c>
      <c r="BM216" s="138" t="s">
        <v>2095</v>
      </c>
    </row>
    <row r="217" spans="2:65" s="1" customFormat="1" ht="16.5" customHeight="1">
      <c r="B217" s="125"/>
      <c r="C217" s="140" t="s">
        <v>377</v>
      </c>
      <c r="D217" s="140" t="s">
        <v>344</v>
      </c>
      <c r="E217" s="141" t="s">
        <v>2096</v>
      </c>
      <c r="F217" s="142" t="s">
        <v>384</v>
      </c>
      <c r="G217" s="143" t="s">
        <v>347</v>
      </c>
      <c r="H217" s="144">
        <v>40</v>
      </c>
      <c r="I217" s="145">
        <v>675</v>
      </c>
      <c r="J217" s="146">
        <f t="shared" si="50"/>
        <v>27000</v>
      </c>
      <c r="K217" s="142" t="s">
        <v>3</v>
      </c>
      <c r="L217" s="30"/>
      <c r="M217" s="147" t="s">
        <v>3</v>
      </c>
      <c r="N217" s="148" t="s">
        <v>42</v>
      </c>
      <c r="P217" s="136">
        <f t="shared" si="51"/>
        <v>0</v>
      </c>
      <c r="Q217" s="136">
        <v>0</v>
      </c>
      <c r="R217" s="136">
        <f t="shared" si="52"/>
        <v>0</v>
      </c>
      <c r="S217" s="136">
        <v>0</v>
      </c>
      <c r="T217" s="137">
        <f t="shared" si="53"/>
        <v>0</v>
      </c>
      <c r="AR217" s="138" t="s">
        <v>161</v>
      </c>
      <c r="AT217" s="138" t="s">
        <v>344</v>
      </c>
      <c r="AU217" s="138" t="s">
        <v>81</v>
      </c>
      <c r="AY217" s="15" t="s">
        <v>153</v>
      </c>
      <c r="BE217" s="139">
        <f t="shared" si="54"/>
        <v>27000</v>
      </c>
      <c r="BF217" s="139">
        <f t="shared" si="55"/>
        <v>0</v>
      </c>
      <c r="BG217" s="139">
        <f t="shared" si="56"/>
        <v>0</v>
      </c>
      <c r="BH217" s="139">
        <f t="shared" si="57"/>
        <v>0</v>
      </c>
      <c r="BI217" s="139">
        <f t="shared" si="58"/>
        <v>0</v>
      </c>
      <c r="BJ217" s="15" t="s">
        <v>79</v>
      </c>
      <c r="BK217" s="139">
        <f t="shared" si="59"/>
        <v>27000</v>
      </c>
      <c r="BL217" s="15" t="s">
        <v>161</v>
      </c>
      <c r="BM217" s="138" t="s">
        <v>2097</v>
      </c>
    </row>
    <row r="218" spans="2:65" s="1" customFormat="1" ht="16.5" customHeight="1">
      <c r="B218" s="125"/>
      <c r="C218" s="140" t="s">
        <v>763</v>
      </c>
      <c r="D218" s="140" t="s">
        <v>344</v>
      </c>
      <c r="E218" s="141" t="s">
        <v>2098</v>
      </c>
      <c r="F218" s="142" t="s">
        <v>388</v>
      </c>
      <c r="G218" s="143" t="s">
        <v>164</v>
      </c>
      <c r="H218" s="144">
        <v>1</v>
      </c>
      <c r="I218" s="145">
        <v>15500</v>
      </c>
      <c r="J218" s="146">
        <f t="shared" si="50"/>
        <v>15500</v>
      </c>
      <c r="K218" s="142" t="s">
        <v>3</v>
      </c>
      <c r="L218" s="30"/>
      <c r="M218" s="147" t="s">
        <v>3</v>
      </c>
      <c r="N218" s="148" t="s">
        <v>42</v>
      </c>
      <c r="P218" s="136">
        <f t="shared" si="51"/>
        <v>0</v>
      </c>
      <c r="Q218" s="136">
        <v>0</v>
      </c>
      <c r="R218" s="136">
        <f t="shared" si="52"/>
        <v>0</v>
      </c>
      <c r="S218" s="136">
        <v>0</v>
      </c>
      <c r="T218" s="137">
        <f t="shared" si="53"/>
        <v>0</v>
      </c>
      <c r="AR218" s="138" t="s">
        <v>161</v>
      </c>
      <c r="AT218" s="138" t="s">
        <v>344</v>
      </c>
      <c r="AU218" s="138" t="s">
        <v>81</v>
      </c>
      <c r="AY218" s="15" t="s">
        <v>153</v>
      </c>
      <c r="BE218" s="139">
        <f t="shared" si="54"/>
        <v>15500</v>
      </c>
      <c r="BF218" s="139">
        <f t="shared" si="55"/>
        <v>0</v>
      </c>
      <c r="BG218" s="139">
        <f t="shared" si="56"/>
        <v>0</v>
      </c>
      <c r="BH218" s="139">
        <f t="shared" si="57"/>
        <v>0</v>
      </c>
      <c r="BI218" s="139">
        <f t="shared" si="58"/>
        <v>0</v>
      </c>
      <c r="BJ218" s="15" t="s">
        <v>79</v>
      </c>
      <c r="BK218" s="139">
        <f t="shared" si="59"/>
        <v>15500</v>
      </c>
      <c r="BL218" s="15" t="s">
        <v>161</v>
      </c>
      <c r="BM218" s="138" t="s">
        <v>2099</v>
      </c>
    </row>
    <row r="219" spans="2:65" s="1" customFormat="1" ht="16.5" customHeight="1">
      <c r="B219" s="125"/>
      <c r="C219" s="140" t="s">
        <v>385</v>
      </c>
      <c r="D219" s="140" t="s">
        <v>344</v>
      </c>
      <c r="E219" s="141" t="s">
        <v>2100</v>
      </c>
      <c r="F219" s="142" t="s">
        <v>976</v>
      </c>
      <c r="G219" s="143" t="s">
        <v>164</v>
      </c>
      <c r="H219" s="144">
        <v>1</v>
      </c>
      <c r="I219" s="145">
        <v>23808.262500000001</v>
      </c>
      <c r="J219" s="146">
        <f t="shared" si="50"/>
        <v>23808.26</v>
      </c>
      <c r="K219" s="142" t="s">
        <v>3</v>
      </c>
      <c r="L219" s="30"/>
      <c r="M219" s="147" t="s">
        <v>3</v>
      </c>
      <c r="N219" s="148" t="s">
        <v>42</v>
      </c>
      <c r="P219" s="136">
        <f t="shared" si="51"/>
        <v>0</v>
      </c>
      <c r="Q219" s="136">
        <v>0</v>
      </c>
      <c r="R219" s="136">
        <f t="shared" si="52"/>
        <v>0</v>
      </c>
      <c r="S219" s="136">
        <v>0</v>
      </c>
      <c r="T219" s="137">
        <f t="shared" si="53"/>
        <v>0</v>
      </c>
      <c r="AR219" s="138" t="s">
        <v>161</v>
      </c>
      <c r="AT219" s="138" t="s">
        <v>344</v>
      </c>
      <c r="AU219" s="138" t="s">
        <v>81</v>
      </c>
      <c r="AY219" s="15" t="s">
        <v>153</v>
      </c>
      <c r="BE219" s="139">
        <f t="shared" si="54"/>
        <v>23808.26</v>
      </c>
      <c r="BF219" s="139">
        <f t="shared" si="55"/>
        <v>0</v>
      </c>
      <c r="BG219" s="139">
        <f t="shared" si="56"/>
        <v>0</v>
      </c>
      <c r="BH219" s="139">
        <f t="shared" si="57"/>
        <v>0</v>
      </c>
      <c r="BI219" s="139">
        <f t="shared" si="58"/>
        <v>0</v>
      </c>
      <c r="BJ219" s="15" t="s">
        <v>79</v>
      </c>
      <c r="BK219" s="139">
        <f t="shared" si="59"/>
        <v>23808.26</v>
      </c>
      <c r="BL219" s="15" t="s">
        <v>161</v>
      </c>
      <c r="BM219" s="138" t="s">
        <v>2101</v>
      </c>
    </row>
    <row r="220" spans="2:65" s="1" customFormat="1" ht="16.5" customHeight="1">
      <c r="B220" s="125"/>
      <c r="C220" s="140" t="s">
        <v>769</v>
      </c>
      <c r="D220" s="140" t="s">
        <v>344</v>
      </c>
      <c r="E220" s="141" t="s">
        <v>2102</v>
      </c>
      <c r="F220" s="142" t="s">
        <v>980</v>
      </c>
      <c r="G220" s="143" t="s">
        <v>164</v>
      </c>
      <c r="H220" s="144">
        <v>1</v>
      </c>
      <c r="I220" s="145">
        <v>27775.873372499998</v>
      </c>
      <c r="J220" s="146">
        <f t="shared" si="50"/>
        <v>27775.87</v>
      </c>
      <c r="K220" s="142" t="s">
        <v>3</v>
      </c>
      <c r="L220" s="30"/>
      <c r="M220" s="147" t="s">
        <v>3</v>
      </c>
      <c r="N220" s="148" t="s">
        <v>42</v>
      </c>
      <c r="P220" s="136">
        <f t="shared" si="51"/>
        <v>0</v>
      </c>
      <c r="Q220" s="136">
        <v>0</v>
      </c>
      <c r="R220" s="136">
        <f t="shared" si="52"/>
        <v>0</v>
      </c>
      <c r="S220" s="136">
        <v>0</v>
      </c>
      <c r="T220" s="137">
        <f t="shared" si="53"/>
        <v>0</v>
      </c>
      <c r="AR220" s="138" t="s">
        <v>161</v>
      </c>
      <c r="AT220" s="138" t="s">
        <v>344</v>
      </c>
      <c r="AU220" s="138" t="s">
        <v>81</v>
      </c>
      <c r="AY220" s="15" t="s">
        <v>153</v>
      </c>
      <c r="BE220" s="139">
        <f t="shared" si="54"/>
        <v>27775.87</v>
      </c>
      <c r="BF220" s="139">
        <f t="shared" si="55"/>
        <v>0</v>
      </c>
      <c r="BG220" s="139">
        <f t="shared" si="56"/>
        <v>0</v>
      </c>
      <c r="BH220" s="139">
        <f t="shared" si="57"/>
        <v>0</v>
      </c>
      <c r="BI220" s="139">
        <f t="shared" si="58"/>
        <v>0</v>
      </c>
      <c r="BJ220" s="15" t="s">
        <v>79</v>
      </c>
      <c r="BK220" s="139">
        <f t="shared" si="59"/>
        <v>27775.87</v>
      </c>
      <c r="BL220" s="15" t="s">
        <v>161</v>
      </c>
      <c r="BM220" s="138" t="s">
        <v>2103</v>
      </c>
    </row>
    <row r="221" spans="2:65" s="1" customFormat="1" ht="16.5" customHeight="1">
      <c r="B221" s="125"/>
      <c r="C221" s="140" t="s">
        <v>389</v>
      </c>
      <c r="D221" s="140" t="s">
        <v>344</v>
      </c>
      <c r="E221" s="141" t="s">
        <v>2104</v>
      </c>
      <c r="F221" s="142" t="s">
        <v>391</v>
      </c>
      <c r="G221" s="143" t="s">
        <v>347</v>
      </c>
      <c r="H221" s="144">
        <v>40</v>
      </c>
      <c r="I221" s="145">
        <v>460</v>
      </c>
      <c r="J221" s="146">
        <f t="shared" si="50"/>
        <v>18400</v>
      </c>
      <c r="K221" s="142" t="s">
        <v>3</v>
      </c>
      <c r="L221" s="30"/>
      <c r="M221" s="147" t="s">
        <v>3</v>
      </c>
      <c r="N221" s="148" t="s">
        <v>42</v>
      </c>
      <c r="P221" s="136">
        <f t="shared" si="51"/>
        <v>0</v>
      </c>
      <c r="Q221" s="136">
        <v>0</v>
      </c>
      <c r="R221" s="136">
        <f t="shared" si="52"/>
        <v>0</v>
      </c>
      <c r="S221" s="136">
        <v>0</v>
      </c>
      <c r="T221" s="137">
        <f t="shared" si="53"/>
        <v>0</v>
      </c>
      <c r="AR221" s="138" t="s">
        <v>161</v>
      </c>
      <c r="AT221" s="138" t="s">
        <v>344</v>
      </c>
      <c r="AU221" s="138" t="s">
        <v>81</v>
      </c>
      <c r="AY221" s="15" t="s">
        <v>153</v>
      </c>
      <c r="BE221" s="139">
        <f t="shared" si="54"/>
        <v>18400</v>
      </c>
      <c r="BF221" s="139">
        <f t="shared" si="55"/>
        <v>0</v>
      </c>
      <c r="BG221" s="139">
        <f t="shared" si="56"/>
        <v>0</v>
      </c>
      <c r="BH221" s="139">
        <f t="shared" si="57"/>
        <v>0</v>
      </c>
      <c r="BI221" s="139">
        <f t="shared" si="58"/>
        <v>0</v>
      </c>
      <c r="BJ221" s="15" t="s">
        <v>79</v>
      </c>
      <c r="BK221" s="139">
        <f t="shared" si="59"/>
        <v>18400</v>
      </c>
      <c r="BL221" s="15" t="s">
        <v>161</v>
      </c>
      <c r="BM221" s="138" t="s">
        <v>2105</v>
      </c>
    </row>
    <row r="222" spans="2:65" s="1" customFormat="1" ht="16.5" customHeight="1">
      <c r="B222" s="125"/>
      <c r="C222" s="140" t="s">
        <v>776</v>
      </c>
      <c r="D222" s="140" t="s">
        <v>344</v>
      </c>
      <c r="E222" s="141" t="s">
        <v>2106</v>
      </c>
      <c r="F222" s="142" t="s">
        <v>395</v>
      </c>
      <c r="G222" s="143" t="s">
        <v>347</v>
      </c>
      <c r="H222" s="144">
        <v>20</v>
      </c>
      <c r="I222" s="145">
        <v>460</v>
      </c>
      <c r="J222" s="146">
        <f t="shared" si="50"/>
        <v>9200</v>
      </c>
      <c r="K222" s="142" t="s">
        <v>3</v>
      </c>
      <c r="L222" s="30"/>
      <c r="M222" s="149" t="s">
        <v>3</v>
      </c>
      <c r="N222" s="150" t="s">
        <v>42</v>
      </c>
      <c r="O222" s="151"/>
      <c r="P222" s="152">
        <f t="shared" si="51"/>
        <v>0</v>
      </c>
      <c r="Q222" s="152">
        <v>0</v>
      </c>
      <c r="R222" s="152">
        <f t="shared" si="52"/>
        <v>0</v>
      </c>
      <c r="S222" s="152">
        <v>0</v>
      </c>
      <c r="T222" s="153">
        <f t="shared" si="53"/>
        <v>0</v>
      </c>
      <c r="AR222" s="138" t="s">
        <v>161</v>
      </c>
      <c r="AT222" s="138" t="s">
        <v>344</v>
      </c>
      <c r="AU222" s="138" t="s">
        <v>81</v>
      </c>
      <c r="AY222" s="15" t="s">
        <v>153</v>
      </c>
      <c r="BE222" s="139">
        <f t="shared" si="54"/>
        <v>9200</v>
      </c>
      <c r="BF222" s="139">
        <f t="shared" si="55"/>
        <v>0</v>
      </c>
      <c r="BG222" s="139">
        <f t="shared" si="56"/>
        <v>0</v>
      </c>
      <c r="BH222" s="139">
        <f t="shared" si="57"/>
        <v>0</v>
      </c>
      <c r="BI222" s="139">
        <f t="shared" si="58"/>
        <v>0</v>
      </c>
      <c r="BJ222" s="15" t="s">
        <v>79</v>
      </c>
      <c r="BK222" s="139">
        <f t="shared" si="59"/>
        <v>9200</v>
      </c>
      <c r="BL222" s="15" t="s">
        <v>161</v>
      </c>
      <c r="BM222" s="138" t="s">
        <v>2107</v>
      </c>
    </row>
    <row r="223" spans="2:65" s="1" customFormat="1" ht="6.95" customHeight="1">
      <c r="B223" s="39"/>
      <c r="C223" s="40"/>
      <c r="D223" s="40"/>
      <c r="E223" s="40"/>
      <c r="F223" s="40"/>
      <c r="G223" s="40"/>
      <c r="H223" s="40"/>
      <c r="I223" s="40"/>
      <c r="J223" s="40"/>
      <c r="K223" s="40"/>
      <c r="L223" s="30"/>
    </row>
  </sheetData>
  <autoFilter ref="C89:K222" xr:uid="{00000000-0009-0000-0000-000006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7"/>
  <sheetViews>
    <sheetView showGridLines="0" topLeftCell="A74" zoomScale="80" zoomScaleNormal="80" workbookViewId="0">
      <selection activeCell="I91" sqref="I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99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2108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ROUND(J87, 2)</f>
        <v>571129.19999999995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ROUND((SUM(BE87:BE186)),  2)</f>
        <v>571129.19999999995</v>
      </c>
      <c r="I33" s="87">
        <v>0.21</v>
      </c>
      <c r="J33" s="86">
        <f>ROUND(((SUM(BE87:BE186))*I33),  2)</f>
        <v>119937.13</v>
      </c>
      <c r="L33" s="30"/>
    </row>
    <row r="34" spans="2:12" s="1" customFormat="1" ht="14.45" customHeight="1">
      <c r="B34" s="30"/>
      <c r="E34" s="25" t="s">
        <v>43</v>
      </c>
      <c r="F34" s="86">
        <f>ROUND((SUM(BF87:BF186)),  2)</f>
        <v>0</v>
      </c>
      <c r="I34" s="87">
        <v>0.12</v>
      </c>
      <c r="J34" s="86">
        <f>ROUND(((SUM(BF87:BF186))*I34),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ROUND((SUM(BG87:BG186)),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ROUND((SUM(BH87:BH186)),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ROUND((SUM(BI87:BI186)),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691066.33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R09 - Plynojem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J87</f>
        <v>571129.19999999995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J88</f>
        <v>571129.19999999995</v>
      </c>
      <c r="L60" s="97"/>
    </row>
    <row r="61" spans="2:47" s="9" customFormat="1" ht="19.899999999999999" customHeight="1">
      <c r="B61" s="101"/>
      <c r="D61" s="102" t="s">
        <v>2109</v>
      </c>
      <c r="E61" s="103"/>
      <c r="F61" s="103"/>
      <c r="G61" s="103"/>
      <c r="H61" s="103"/>
      <c r="I61" s="103"/>
      <c r="J61" s="104">
        <f>J89</f>
        <v>61326.590000000011</v>
      </c>
      <c r="L61" s="101"/>
    </row>
    <row r="62" spans="2:47" s="9" customFormat="1" ht="19.899999999999999" customHeight="1">
      <c r="B62" s="101"/>
      <c r="D62" s="102" t="s">
        <v>2110</v>
      </c>
      <c r="E62" s="103"/>
      <c r="F62" s="103"/>
      <c r="G62" s="103"/>
      <c r="H62" s="103"/>
      <c r="I62" s="103"/>
      <c r="J62" s="104">
        <f>J97</f>
        <v>253287.19999999995</v>
      </c>
      <c r="L62" s="101"/>
    </row>
    <row r="63" spans="2:47" s="9" customFormat="1" ht="19.899999999999999" customHeight="1">
      <c r="B63" s="101"/>
      <c r="D63" s="102" t="s">
        <v>2111</v>
      </c>
      <c r="E63" s="103"/>
      <c r="F63" s="103"/>
      <c r="G63" s="103"/>
      <c r="H63" s="103"/>
      <c r="I63" s="103"/>
      <c r="J63" s="104">
        <f>J164</f>
        <v>21559.23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J170</f>
        <v>2312.5300000000002</v>
      </c>
      <c r="L64" s="101"/>
    </row>
    <row r="65" spans="2:12" s="9" customFormat="1" ht="19.899999999999999" customHeight="1">
      <c r="B65" s="101"/>
      <c r="D65" s="102" t="s">
        <v>994</v>
      </c>
      <c r="E65" s="103"/>
      <c r="F65" s="103"/>
      <c r="G65" s="103"/>
      <c r="H65" s="103"/>
      <c r="I65" s="103"/>
      <c r="J65" s="104">
        <f>J172</f>
        <v>2919.52</v>
      </c>
      <c r="L65" s="101"/>
    </row>
    <row r="66" spans="2:12" s="9" customFormat="1" ht="14.85" customHeight="1">
      <c r="B66" s="101"/>
      <c r="D66" s="102" t="s">
        <v>997</v>
      </c>
      <c r="E66" s="103"/>
      <c r="F66" s="103"/>
      <c r="G66" s="103"/>
      <c r="H66" s="103"/>
      <c r="I66" s="103"/>
      <c r="J66" s="104">
        <f>J173</f>
        <v>2919.52</v>
      </c>
      <c r="L66" s="101"/>
    </row>
    <row r="67" spans="2:12" s="9" customFormat="1" ht="19.899999999999999" customHeight="1">
      <c r="B67" s="101"/>
      <c r="D67" s="102" t="s">
        <v>138</v>
      </c>
      <c r="E67" s="103"/>
      <c r="F67" s="103"/>
      <c r="G67" s="103"/>
      <c r="H67" s="103"/>
      <c r="I67" s="103"/>
      <c r="J67" s="104">
        <f>J175</f>
        <v>229724.13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30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0"/>
    </row>
    <row r="74" spans="2:12" s="1" customFormat="1" ht="24.95" customHeight="1">
      <c r="B74" s="30"/>
      <c r="C74" s="19" t="s">
        <v>139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17</v>
      </c>
      <c r="L76" s="30"/>
    </row>
    <row r="77" spans="2:12" s="1" customFormat="1" ht="16.5" customHeight="1">
      <c r="B77" s="30"/>
      <c r="E77" s="291" t="str">
        <f>E7</f>
        <v>ČOV Vrchlabí</v>
      </c>
      <c r="F77" s="292"/>
      <c r="G77" s="292"/>
      <c r="H77" s="292"/>
      <c r="L77" s="30"/>
    </row>
    <row r="78" spans="2:12" s="1" customFormat="1" ht="12" customHeight="1">
      <c r="B78" s="30"/>
      <c r="C78" s="25" t="s">
        <v>125</v>
      </c>
      <c r="L78" s="30"/>
    </row>
    <row r="79" spans="2:12" s="1" customFormat="1" ht="16.5" customHeight="1">
      <c r="B79" s="30"/>
      <c r="E79" s="285" t="str">
        <f>E9</f>
        <v>R09 - Plynojem</v>
      </c>
      <c r="F79" s="290"/>
      <c r="G79" s="290"/>
      <c r="H79" s="29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7">
        <f>IF(J12="","",J12)</f>
        <v>45539</v>
      </c>
      <c r="L81" s="30"/>
    </row>
    <row r="82" spans="2:65" s="1" customFormat="1" ht="6.95" customHeight="1">
      <c r="B82" s="30"/>
      <c r="L82" s="30"/>
    </row>
    <row r="83" spans="2:65" s="1" customFormat="1" ht="15.2" customHeight="1">
      <c r="B83" s="30"/>
      <c r="C83" s="25" t="s">
        <v>24</v>
      </c>
      <c r="F83" s="23" t="str">
        <f>E15</f>
        <v xml:space="preserve"> </v>
      </c>
      <c r="I83" s="25" t="s">
        <v>29</v>
      </c>
      <c r="J83" s="28" t="str">
        <f>E21</f>
        <v xml:space="preserve"> </v>
      </c>
      <c r="L83" s="30"/>
    </row>
    <row r="84" spans="2:65" s="1" customFormat="1" ht="15.2" customHeight="1">
      <c r="B84" s="30"/>
      <c r="C84" s="25" t="s">
        <v>28</v>
      </c>
      <c r="F84" s="23" t="str">
        <f>IF(E18="","",E18)</f>
        <v>VODA CZ s.r.o.</v>
      </c>
      <c r="I84" s="25" t="s">
        <v>31</v>
      </c>
      <c r="J84" s="28" t="str">
        <f>E24</f>
        <v>PP POHONY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140</v>
      </c>
      <c r="D86" s="107" t="s">
        <v>56</v>
      </c>
      <c r="E86" s="107" t="s">
        <v>52</v>
      </c>
      <c r="F86" s="107" t="s">
        <v>53</v>
      </c>
      <c r="G86" s="107" t="s">
        <v>141</v>
      </c>
      <c r="H86" s="107" t="s">
        <v>142</v>
      </c>
      <c r="I86" s="107" t="s">
        <v>143</v>
      </c>
      <c r="J86" s="107" t="s">
        <v>129</v>
      </c>
      <c r="K86" s="108" t="s">
        <v>144</v>
      </c>
      <c r="L86" s="105"/>
      <c r="M86" s="54" t="s">
        <v>3</v>
      </c>
      <c r="N86" s="55" t="s">
        <v>41</v>
      </c>
      <c r="O86" s="55" t="s">
        <v>145</v>
      </c>
      <c r="P86" s="55" t="s">
        <v>146</v>
      </c>
      <c r="Q86" s="55" t="s">
        <v>147</v>
      </c>
      <c r="R86" s="55" t="s">
        <v>148</v>
      </c>
      <c r="S86" s="55" t="s">
        <v>149</v>
      </c>
      <c r="T86" s="56" t="s">
        <v>150</v>
      </c>
    </row>
    <row r="87" spans="2:65" s="1" customFormat="1" ht="22.9" customHeight="1">
      <c r="B87" s="30"/>
      <c r="C87" s="59" t="s">
        <v>151</v>
      </c>
      <c r="J87" s="109">
        <f>BK87</f>
        <v>571129.19999999995</v>
      </c>
      <c r="L87" s="30"/>
      <c r="M87" s="57"/>
      <c r="N87" s="48"/>
      <c r="O87" s="48"/>
      <c r="P87" s="110">
        <f>P88</f>
        <v>0</v>
      </c>
      <c r="Q87" s="48"/>
      <c r="R87" s="110">
        <f>R88</f>
        <v>0</v>
      </c>
      <c r="S87" s="48"/>
      <c r="T87" s="111">
        <f>T88</f>
        <v>0</v>
      </c>
      <c r="AT87" s="15" t="s">
        <v>70</v>
      </c>
      <c r="AU87" s="15" t="s">
        <v>130</v>
      </c>
      <c r="BK87" s="112">
        <f>BK88</f>
        <v>571129.19999999995</v>
      </c>
    </row>
    <row r="88" spans="2:65" s="11" customFormat="1" ht="25.9" customHeight="1">
      <c r="B88" s="113"/>
      <c r="D88" s="114" t="s">
        <v>70</v>
      </c>
      <c r="E88" s="115" t="s">
        <v>152</v>
      </c>
      <c r="F88" s="115" t="s">
        <v>152</v>
      </c>
      <c r="I88" s="116"/>
      <c r="J88" s="117">
        <f>BK88</f>
        <v>571129.19999999995</v>
      </c>
      <c r="L88" s="113"/>
      <c r="M88" s="118"/>
      <c r="P88" s="119">
        <f>P89+P97+P164+P170+P172+P175</f>
        <v>0</v>
      </c>
      <c r="R88" s="119">
        <f>R89+R97+R164+R170+R172+R175</f>
        <v>0</v>
      </c>
      <c r="T88" s="120">
        <f>T89+T97+T164+T170+T172+T175</f>
        <v>0</v>
      </c>
      <c r="AR88" s="114" t="s">
        <v>79</v>
      </c>
      <c r="AT88" s="121" t="s">
        <v>70</v>
      </c>
      <c r="AU88" s="121" t="s">
        <v>71</v>
      </c>
      <c r="AY88" s="114" t="s">
        <v>153</v>
      </c>
      <c r="BK88" s="122">
        <f>BK89+BK97+BK164+BK170+BK172+BK175</f>
        <v>571129.19999999995</v>
      </c>
    </row>
    <row r="89" spans="2:65" s="11" customFormat="1" ht="22.9" customHeight="1">
      <c r="B89" s="113"/>
      <c r="D89" s="114" t="s">
        <v>70</v>
      </c>
      <c r="E89" s="123" t="s">
        <v>409</v>
      </c>
      <c r="F89" s="123" t="s">
        <v>2112</v>
      </c>
      <c r="I89" s="116"/>
      <c r="J89" s="124">
        <f>BK89</f>
        <v>61326.590000000011</v>
      </c>
      <c r="L89" s="113"/>
      <c r="M89" s="118"/>
      <c r="P89" s="119">
        <f>SUM(P90:P96)</f>
        <v>0</v>
      </c>
      <c r="R89" s="119">
        <f>SUM(R90:R96)</f>
        <v>0</v>
      </c>
      <c r="T89" s="120">
        <f>SUM(T90:T96)</f>
        <v>0</v>
      </c>
      <c r="AR89" s="114" t="s">
        <v>79</v>
      </c>
      <c r="AT89" s="121" t="s">
        <v>70</v>
      </c>
      <c r="AU89" s="121" t="s">
        <v>79</v>
      </c>
      <c r="AY89" s="114" t="s">
        <v>153</v>
      </c>
      <c r="BK89" s="122">
        <f>SUM(BK90:BK96)</f>
        <v>61326.590000000011</v>
      </c>
    </row>
    <row r="90" spans="2:65" s="1" customFormat="1" ht="16.5" customHeight="1">
      <c r="B90" s="125"/>
      <c r="C90" s="126" t="s">
        <v>79</v>
      </c>
      <c r="D90" s="126" t="s">
        <v>156</v>
      </c>
      <c r="E90" s="127" t="s">
        <v>2113</v>
      </c>
      <c r="F90" s="128" t="s">
        <v>412</v>
      </c>
      <c r="G90" s="129" t="s">
        <v>159</v>
      </c>
      <c r="H90" s="130">
        <v>2</v>
      </c>
      <c r="I90" s="131">
        <v>17976.2775</v>
      </c>
      <c r="J90" s="132">
        <f t="shared" ref="J90:J96" si="0">ROUND(I90*H90,2)</f>
        <v>35952.559999999998</v>
      </c>
      <c r="K90" s="128" t="s">
        <v>3</v>
      </c>
      <c r="L90" s="133"/>
      <c r="M90" s="134" t="s">
        <v>3</v>
      </c>
      <c r="N90" s="135" t="s">
        <v>42</v>
      </c>
      <c r="P90" s="136">
        <f t="shared" ref="P90:P96" si="1">O90*H90</f>
        <v>0</v>
      </c>
      <c r="Q90" s="136">
        <v>0</v>
      </c>
      <c r="R90" s="136">
        <f t="shared" ref="R90:R96" si="2">Q90*H90</f>
        <v>0</v>
      </c>
      <c r="S90" s="136">
        <v>0</v>
      </c>
      <c r="T90" s="137">
        <f t="shared" ref="T90:T96" si="3">S90*H90</f>
        <v>0</v>
      </c>
      <c r="AR90" s="138" t="s">
        <v>160</v>
      </c>
      <c r="AT90" s="138" t="s">
        <v>156</v>
      </c>
      <c r="AU90" s="138" t="s">
        <v>81</v>
      </c>
      <c r="AY90" s="15" t="s">
        <v>153</v>
      </c>
      <c r="BE90" s="139">
        <f t="shared" ref="BE90:BE96" si="4">IF(N90="základní",J90,0)</f>
        <v>35952.559999999998</v>
      </c>
      <c r="BF90" s="139">
        <f t="shared" ref="BF90:BF96" si="5">IF(N90="snížená",J90,0)</f>
        <v>0</v>
      </c>
      <c r="BG90" s="139">
        <f t="shared" ref="BG90:BG96" si="6">IF(N90="zákl. přenesená",J90,0)</f>
        <v>0</v>
      </c>
      <c r="BH90" s="139">
        <f t="shared" ref="BH90:BH96" si="7">IF(N90="sníž. přenesená",J90,0)</f>
        <v>0</v>
      </c>
      <c r="BI90" s="139">
        <f t="shared" ref="BI90:BI96" si="8">IF(N90="nulová",J90,0)</f>
        <v>0</v>
      </c>
      <c r="BJ90" s="15" t="s">
        <v>79</v>
      </c>
      <c r="BK90" s="139">
        <f t="shared" ref="BK90:BK96" si="9">ROUND(I90*H90,2)</f>
        <v>35952.559999999998</v>
      </c>
      <c r="BL90" s="15" t="s">
        <v>161</v>
      </c>
      <c r="BM90" s="138" t="s">
        <v>81</v>
      </c>
    </row>
    <row r="91" spans="2:65" s="1" customFormat="1" ht="16.5" customHeight="1">
      <c r="B91" s="125"/>
      <c r="C91" s="126" t="s">
        <v>81</v>
      </c>
      <c r="D91" s="126" t="s">
        <v>156</v>
      </c>
      <c r="E91" s="127" t="s">
        <v>2114</v>
      </c>
      <c r="F91" s="128" t="s">
        <v>414</v>
      </c>
      <c r="G91" s="129" t="s">
        <v>415</v>
      </c>
      <c r="H91" s="130">
        <v>2</v>
      </c>
      <c r="I91" s="131">
        <v>3100.5122999999999</v>
      </c>
      <c r="J91" s="132">
        <f t="shared" si="0"/>
        <v>6201.02</v>
      </c>
      <c r="K91" s="128" t="s">
        <v>3</v>
      </c>
      <c r="L91" s="133"/>
      <c r="M91" s="134" t="s">
        <v>3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160</v>
      </c>
      <c r="AT91" s="138" t="s">
        <v>156</v>
      </c>
      <c r="AU91" s="138" t="s">
        <v>81</v>
      </c>
      <c r="AY91" s="15" t="s">
        <v>153</v>
      </c>
      <c r="BE91" s="139">
        <f t="shared" si="4"/>
        <v>6201.02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5" t="s">
        <v>79</v>
      </c>
      <c r="BK91" s="139">
        <f t="shared" si="9"/>
        <v>6201.02</v>
      </c>
      <c r="BL91" s="15" t="s">
        <v>161</v>
      </c>
      <c r="BM91" s="138" t="s">
        <v>161</v>
      </c>
    </row>
    <row r="92" spans="2:65" s="1" customFormat="1" ht="16.5" customHeight="1">
      <c r="B92" s="125"/>
      <c r="C92" s="126" t="s">
        <v>167</v>
      </c>
      <c r="D92" s="126" t="s">
        <v>156</v>
      </c>
      <c r="E92" s="127" t="s">
        <v>2115</v>
      </c>
      <c r="F92" s="128" t="s">
        <v>417</v>
      </c>
      <c r="G92" s="129" t="s">
        <v>415</v>
      </c>
      <c r="H92" s="130">
        <v>2</v>
      </c>
      <c r="I92" s="131">
        <v>1123.5575999999999</v>
      </c>
      <c r="J92" s="132">
        <f t="shared" si="0"/>
        <v>2247.12</v>
      </c>
      <c r="K92" s="128" t="s">
        <v>3</v>
      </c>
      <c r="L92" s="133"/>
      <c r="M92" s="134" t="s">
        <v>3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160</v>
      </c>
      <c r="AT92" s="138" t="s">
        <v>156</v>
      </c>
      <c r="AU92" s="138" t="s">
        <v>81</v>
      </c>
      <c r="AY92" s="15" t="s">
        <v>153</v>
      </c>
      <c r="BE92" s="139">
        <f t="shared" si="4"/>
        <v>2247.12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5" t="s">
        <v>79</v>
      </c>
      <c r="BK92" s="139">
        <f t="shared" si="9"/>
        <v>2247.12</v>
      </c>
      <c r="BL92" s="15" t="s">
        <v>161</v>
      </c>
      <c r="BM92" s="138" t="s">
        <v>178</v>
      </c>
    </row>
    <row r="93" spans="2:65" s="1" customFormat="1" ht="16.5" customHeight="1">
      <c r="B93" s="125"/>
      <c r="C93" s="126" t="s">
        <v>161</v>
      </c>
      <c r="D93" s="126" t="s">
        <v>156</v>
      </c>
      <c r="E93" s="127" t="s">
        <v>2116</v>
      </c>
      <c r="F93" s="128" t="s">
        <v>419</v>
      </c>
      <c r="G93" s="129" t="s">
        <v>415</v>
      </c>
      <c r="H93" s="130">
        <v>2</v>
      </c>
      <c r="I93" s="131">
        <v>525.70567499999993</v>
      </c>
      <c r="J93" s="132">
        <f t="shared" si="0"/>
        <v>1051.4100000000001</v>
      </c>
      <c r="K93" s="128" t="s">
        <v>3</v>
      </c>
      <c r="L93" s="133"/>
      <c r="M93" s="134" t="s">
        <v>3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160</v>
      </c>
      <c r="AT93" s="138" t="s">
        <v>156</v>
      </c>
      <c r="AU93" s="138" t="s">
        <v>81</v>
      </c>
      <c r="AY93" s="15" t="s">
        <v>153</v>
      </c>
      <c r="BE93" s="139">
        <f t="shared" si="4"/>
        <v>1051.4100000000001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5" t="s">
        <v>79</v>
      </c>
      <c r="BK93" s="139">
        <f t="shared" si="9"/>
        <v>1051.4100000000001</v>
      </c>
      <c r="BL93" s="15" t="s">
        <v>161</v>
      </c>
      <c r="BM93" s="138" t="s">
        <v>160</v>
      </c>
    </row>
    <row r="94" spans="2:65" s="1" customFormat="1" ht="16.5" customHeight="1">
      <c r="B94" s="125"/>
      <c r="C94" s="126" t="s">
        <v>174</v>
      </c>
      <c r="D94" s="126" t="s">
        <v>156</v>
      </c>
      <c r="E94" s="127" t="s">
        <v>2117</v>
      </c>
      <c r="F94" s="128" t="s">
        <v>421</v>
      </c>
      <c r="G94" s="129" t="s">
        <v>360</v>
      </c>
      <c r="H94" s="130">
        <v>48</v>
      </c>
      <c r="I94" s="131">
        <v>70.99190999999999</v>
      </c>
      <c r="J94" s="132">
        <f t="shared" si="0"/>
        <v>3407.61</v>
      </c>
      <c r="K94" s="128" t="s">
        <v>3</v>
      </c>
      <c r="L94" s="133"/>
      <c r="M94" s="134" t="s">
        <v>3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160</v>
      </c>
      <c r="AT94" s="138" t="s">
        <v>156</v>
      </c>
      <c r="AU94" s="138" t="s">
        <v>81</v>
      </c>
      <c r="AY94" s="15" t="s">
        <v>153</v>
      </c>
      <c r="BE94" s="139">
        <f t="shared" si="4"/>
        <v>3407.61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5" t="s">
        <v>79</v>
      </c>
      <c r="BK94" s="139">
        <f t="shared" si="9"/>
        <v>3407.61</v>
      </c>
      <c r="BL94" s="15" t="s">
        <v>161</v>
      </c>
      <c r="BM94" s="138" t="s">
        <v>193</v>
      </c>
    </row>
    <row r="95" spans="2:65" s="1" customFormat="1" ht="16.5" customHeight="1">
      <c r="B95" s="125"/>
      <c r="C95" s="126" t="s">
        <v>178</v>
      </c>
      <c r="D95" s="126" t="s">
        <v>156</v>
      </c>
      <c r="E95" s="127" t="s">
        <v>2118</v>
      </c>
      <c r="F95" s="128" t="s">
        <v>423</v>
      </c>
      <c r="G95" s="129" t="s">
        <v>360</v>
      </c>
      <c r="H95" s="130">
        <v>60</v>
      </c>
      <c r="I95" s="131">
        <v>125.0535</v>
      </c>
      <c r="J95" s="132">
        <f t="shared" si="0"/>
        <v>7503.21</v>
      </c>
      <c r="K95" s="128" t="s">
        <v>3</v>
      </c>
      <c r="L95" s="133"/>
      <c r="M95" s="134" t="s">
        <v>3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si="4"/>
        <v>7503.21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5" t="s">
        <v>79</v>
      </c>
      <c r="BK95" s="139">
        <f t="shared" si="9"/>
        <v>7503.21</v>
      </c>
      <c r="BL95" s="15" t="s">
        <v>161</v>
      </c>
      <c r="BM95" s="138" t="s">
        <v>9</v>
      </c>
    </row>
    <row r="96" spans="2:65" s="1" customFormat="1" ht="16.5" customHeight="1">
      <c r="B96" s="125"/>
      <c r="C96" s="126" t="s">
        <v>182</v>
      </c>
      <c r="D96" s="126" t="s">
        <v>156</v>
      </c>
      <c r="E96" s="127" t="s">
        <v>2119</v>
      </c>
      <c r="F96" s="128" t="s">
        <v>425</v>
      </c>
      <c r="G96" s="129" t="s">
        <v>360</v>
      </c>
      <c r="H96" s="130">
        <v>24</v>
      </c>
      <c r="I96" s="131">
        <v>206.81924999999998</v>
      </c>
      <c r="J96" s="132">
        <f t="shared" si="0"/>
        <v>4963.66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4963.66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4963.66</v>
      </c>
      <c r="BL96" s="15" t="s">
        <v>161</v>
      </c>
      <c r="BM96" s="138" t="s">
        <v>208</v>
      </c>
    </row>
    <row r="97" spans="2:65" s="11" customFormat="1" ht="22.9" customHeight="1">
      <c r="B97" s="113"/>
      <c r="D97" s="114" t="s">
        <v>70</v>
      </c>
      <c r="E97" s="123" t="s">
        <v>426</v>
      </c>
      <c r="F97" s="123" t="s">
        <v>2120</v>
      </c>
      <c r="I97" s="116"/>
      <c r="J97" s="124">
        <f>BK97</f>
        <v>253287.19999999995</v>
      </c>
      <c r="L97" s="113"/>
      <c r="M97" s="118"/>
      <c r="P97" s="119">
        <f>SUM(P98:P163)</f>
        <v>0</v>
      </c>
      <c r="R97" s="119">
        <f>SUM(R98:R163)</f>
        <v>0</v>
      </c>
      <c r="T97" s="120">
        <f>SUM(T98:T163)</f>
        <v>0</v>
      </c>
      <c r="AR97" s="114" t="s">
        <v>79</v>
      </c>
      <c r="AT97" s="121" t="s">
        <v>70</v>
      </c>
      <c r="AU97" s="121" t="s">
        <v>79</v>
      </c>
      <c r="AY97" s="114" t="s">
        <v>153</v>
      </c>
      <c r="BK97" s="122">
        <f>SUM(BK98:BK163)</f>
        <v>253287.19999999995</v>
      </c>
    </row>
    <row r="98" spans="2:65" s="1" customFormat="1" ht="16.5" customHeight="1">
      <c r="B98" s="125"/>
      <c r="C98" s="126" t="s">
        <v>160</v>
      </c>
      <c r="D98" s="126" t="s">
        <v>156</v>
      </c>
      <c r="E98" s="127" t="s">
        <v>2121</v>
      </c>
      <c r="F98" s="128" t="s">
        <v>2122</v>
      </c>
      <c r="G98" s="129" t="s">
        <v>159</v>
      </c>
      <c r="H98" s="130">
        <v>1</v>
      </c>
      <c r="I98" s="131">
        <v>5147.0096700000004</v>
      </c>
      <c r="J98" s="132">
        <f t="shared" ref="J98:J129" si="10">ROUND(I98*H98,2)</f>
        <v>5147.01</v>
      </c>
      <c r="K98" s="128" t="s">
        <v>3</v>
      </c>
      <c r="L98" s="133"/>
      <c r="M98" s="134" t="s">
        <v>3</v>
      </c>
      <c r="N98" s="135" t="s">
        <v>42</v>
      </c>
      <c r="P98" s="136">
        <f t="shared" ref="P98:P129" si="11">O98*H98</f>
        <v>0</v>
      </c>
      <c r="Q98" s="136">
        <v>0</v>
      </c>
      <c r="R98" s="136">
        <f t="shared" ref="R98:R129" si="12">Q98*H98</f>
        <v>0</v>
      </c>
      <c r="S98" s="136">
        <v>0</v>
      </c>
      <c r="T98" s="137">
        <f t="shared" ref="T98:T129" si="13">S98*H98</f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ref="BE98:BE129" si="14">IF(N98="základní",J98,0)</f>
        <v>5147.01</v>
      </c>
      <c r="BF98" s="139">
        <f t="shared" ref="BF98:BF129" si="15">IF(N98="snížená",J98,0)</f>
        <v>0</v>
      </c>
      <c r="BG98" s="139">
        <f t="shared" ref="BG98:BG129" si="16">IF(N98="zákl. přenesená",J98,0)</f>
        <v>0</v>
      </c>
      <c r="BH98" s="139">
        <f t="shared" ref="BH98:BH129" si="17">IF(N98="sníž. přenesená",J98,0)</f>
        <v>0</v>
      </c>
      <c r="BI98" s="139">
        <f t="shared" ref="BI98:BI129" si="18">IF(N98="nulová",J98,0)</f>
        <v>0</v>
      </c>
      <c r="BJ98" s="15" t="s">
        <v>79</v>
      </c>
      <c r="BK98" s="139">
        <f t="shared" ref="BK98:BK129" si="19">ROUND(I98*H98,2)</f>
        <v>5147.01</v>
      </c>
      <c r="BL98" s="15" t="s">
        <v>161</v>
      </c>
      <c r="BM98" s="138" t="s">
        <v>2123</v>
      </c>
    </row>
    <row r="99" spans="2:65" s="1" customFormat="1" ht="16.5" customHeight="1">
      <c r="B99" s="125"/>
      <c r="C99" s="126" t="s">
        <v>189</v>
      </c>
      <c r="D99" s="126" t="s">
        <v>156</v>
      </c>
      <c r="E99" s="127" t="s">
        <v>2124</v>
      </c>
      <c r="F99" s="128" t="s">
        <v>432</v>
      </c>
      <c r="G99" s="129" t="s">
        <v>159</v>
      </c>
      <c r="H99" s="130">
        <v>1</v>
      </c>
      <c r="I99" s="131">
        <v>190.56229499999998</v>
      </c>
      <c r="J99" s="132">
        <f t="shared" si="10"/>
        <v>190.56</v>
      </c>
      <c r="K99" s="128" t="s">
        <v>3</v>
      </c>
      <c r="L99" s="133"/>
      <c r="M99" s="134" t="s">
        <v>3</v>
      </c>
      <c r="N99" s="135" t="s">
        <v>42</v>
      </c>
      <c r="P99" s="136">
        <f t="shared" si="11"/>
        <v>0</v>
      </c>
      <c r="Q99" s="136">
        <v>0</v>
      </c>
      <c r="R99" s="136">
        <f t="shared" si="12"/>
        <v>0</v>
      </c>
      <c r="S99" s="136">
        <v>0</v>
      </c>
      <c r="T99" s="137">
        <f t="shared" si="1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14"/>
        <v>190.56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5" t="s">
        <v>79</v>
      </c>
      <c r="BK99" s="139">
        <f t="shared" si="19"/>
        <v>190.56</v>
      </c>
      <c r="BL99" s="15" t="s">
        <v>161</v>
      </c>
      <c r="BM99" s="138" t="s">
        <v>2125</v>
      </c>
    </row>
    <row r="100" spans="2:65" s="1" customFormat="1" ht="16.5" customHeight="1">
      <c r="B100" s="125"/>
      <c r="C100" s="126" t="s">
        <v>193</v>
      </c>
      <c r="D100" s="126" t="s">
        <v>156</v>
      </c>
      <c r="E100" s="127" t="s">
        <v>2126</v>
      </c>
      <c r="F100" s="128" t="s">
        <v>1927</v>
      </c>
      <c r="G100" s="129" t="s">
        <v>159</v>
      </c>
      <c r="H100" s="130">
        <v>1</v>
      </c>
      <c r="I100" s="131">
        <v>2166.9462869999998</v>
      </c>
      <c r="J100" s="132">
        <f t="shared" si="10"/>
        <v>2166.9499999999998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1"/>
        <v>0</v>
      </c>
      <c r="Q100" s="136">
        <v>0</v>
      </c>
      <c r="R100" s="136">
        <f t="shared" si="12"/>
        <v>0</v>
      </c>
      <c r="S100" s="136">
        <v>0</v>
      </c>
      <c r="T100" s="137">
        <f t="shared" si="1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14"/>
        <v>2166.9499999999998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5" t="s">
        <v>79</v>
      </c>
      <c r="BK100" s="139">
        <f t="shared" si="19"/>
        <v>2166.9499999999998</v>
      </c>
      <c r="BL100" s="15" t="s">
        <v>161</v>
      </c>
      <c r="BM100" s="138" t="s">
        <v>2127</v>
      </c>
    </row>
    <row r="101" spans="2:65" s="1" customFormat="1" ht="16.5" customHeight="1">
      <c r="B101" s="125"/>
      <c r="C101" s="126" t="s">
        <v>197</v>
      </c>
      <c r="D101" s="126" t="s">
        <v>156</v>
      </c>
      <c r="E101" s="127" t="s">
        <v>2128</v>
      </c>
      <c r="F101" s="128" t="s">
        <v>529</v>
      </c>
      <c r="G101" s="129" t="s">
        <v>159</v>
      </c>
      <c r="H101" s="130">
        <v>1</v>
      </c>
      <c r="I101" s="131">
        <v>4004.2611674999994</v>
      </c>
      <c r="J101" s="132">
        <f t="shared" si="10"/>
        <v>4004.26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1"/>
        <v>0</v>
      </c>
      <c r="Q101" s="136">
        <v>0</v>
      </c>
      <c r="R101" s="136">
        <f t="shared" si="12"/>
        <v>0</v>
      </c>
      <c r="S101" s="136">
        <v>0</v>
      </c>
      <c r="T101" s="137">
        <f t="shared" si="1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14"/>
        <v>4004.26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5" t="s">
        <v>79</v>
      </c>
      <c r="BK101" s="139">
        <f t="shared" si="19"/>
        <v>4004.26</v>
      </c>
      <c r="BL101" s="15" t="s">
        <v>161</v>
      </c>
      <c r="BM101" s="138" t="s">
        <v>2129</v>
      </c>
    </row>
    <row r="102" spans="2:65" s="1" customFormat="1" ht="16.5" customHeight="1">
      <c r="B102" s="125"/>
      <c r="C102" s="126" t="s">
        <v>9</v>
      </c>
      <c r="D102" s="126" t="s">
        <v>156</v>
      </c>
      <c r="E102" s="127" t="s">
        <v>2130</v>
      </c>
      <c r="F102" s="128" t="s">
        <v>532</v>
      </c>
      <c r="G102" s="129" t="s">
        <v>159</v>
      </c>
      <c r="H102" s="130">
        <v>1</v>
      </c>
      <c r="I102" s="131">
        <v>572.36024999999995</v>
      </c>
      <c r="J102" s="132">
        <f t="shared" si="10"/>
        <v>572.36</v>
      </c>
      <c r="K102" s="128" t="s">
        <v>3</v>
      </c>
      <c r="L102" s="133"/>
      <c r="M102" s="134" t="s">
        <v>3</v>
      </c>
      <c r="N102" s="135" t="s">
        <v>42</v>
      </c>
      <c r="P102" s="136">
        <f t="shared" si="11"/>
        <v>0</v>
      </c>
      <c r="Q102" s="136">
        <v>0</v>
      </c>
      <c r="R102" s="136">
        <f t="shared" si="12"/>
        <v>0</v>
      </c>
      <c r="S102" s="136">
        <v>0</v>
      </c>
      <c r="T102" s="137">
        <f t="shared" si="13"/>
        <v>0</v>
      </c>
      <c r="AR102" s="138" t="s">
        <v>160</v>
      </c>
      <c r="AT102" s="138" t="s">
        <v>156</v>
      </c>
      <c r="AU102" s="138" t="s">
        <v>81</v>
      </c>
      <c r="AY102" s="15" t="s">
        <v>153</v>
      </c>
      <c r="BE102" s="139">
        <f t="shared" si="14"/>
        <v>572.36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5" t="s">
        <v>79</v>
      </c>
      <c r="BK102" s="139">
        <f t="shared" si="19"/>
        <v>572.36</v>
      </c>
      <c r="BL102" s="15" t="s">
        <v>161</v>
      </c>
      <c r="BM102" s="138" t="s">
        <v>2131</v>
      </c>
    </row>
    <row r="103" spans="2:65" s="1" customFormat="1" ht="16.5" customHeight="1">
      <c r="B103" s="125"/>
      <c r="C103" s="126" t="s">
        <v>204</v>
      </c>
      <c r="D103" s="126" t="s">
        <v>156</v>
      </c>
      <c r="E103" s="127" t="s">
        <v>2132</v>
      </c>
      <c r="F103" s="128" t="s">
        <v>535</v>
      </c>
      <c r="G103" s="129" t="s">
        <v>159</v>
      </c>
      <c r="H103" s="130">
        <v>1</v>
      </c>
      <c r="I103" s="131">
        <v>562.74074999999993</v>
      </c>
      <c r="J103" s="132">
        <f t="shared" si="10"/>
        <v>562.74</v>
      </c>
      <c r="K103" s="128" t="s">
        <v>3</v>
      </c>
      <c r="L103" s="133"/>
      <c r="M103" s="134" t="s">
        <v>3</v>
      </c>
      <c r="N103" s="135" t="s">
        <v>42</v>
      </c>
      <c r="P103" s="136">
        <f t="shared" si="11"/>
        <v>0</v>
      </c>
      <c r="Q103" s="136">
        <v>0</v>
      </c>
      <c r="R103" s="136">
        <f t="shared" si="12"/>
        <v>0</v>
      </c>
      <c r="S103" s="136">
        <v>0</v>
      </c>
      <c r="T103" s="137">
        <f t="shared" si="13"/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si="14"/>
        <v>562.74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5" t="s">
        <v>79</v>
      </c>
      <c r="BK103" s="139">
        <f t="shared" si="19"/>
        <v>562.74</v>
      </c>
      <c r="BL103" s="15" t="s">
        <v>161</v>
      </c>
      <c r="BM103" s="138" t="s">
        <v>2133</v>
      </c>
    </row>
    <row r="104" spans="2:65" s="1" customFormat="1" ht="16.5" customHeight="1">
      <c r="B104" s="125"/>
      <c r="C104" s="126" t="s">
        <v>208</v>
      </c>
      <c r="D104" s="126" t="s">
        <v>156</v>
      </c>
      <c r="E104" s="127" t="s">
        <v>2134</v>
      </c>
      <c r="F104" s="128" t="s">
        <v>438</v>
      </c>
      <c r="G104" s="129" t="s">
        <v>159</v>
      </c>
      <c r="H104" s="130">
        <v>1</v>
      </c>
      <c r="I104" s="131">
        <v>11554.183459499998</v>
      </c>
      <c r="J104" s="132">
        <f t="shared" si="10"/>
        <v>11554.18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14"/>
        <v>11554.18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5" t="s">
        <v>79</v>
      </c>
      <c r="BK104" s="139">
        <f t="shared" si="19"/>
        <v>11554.18</v>
      </c>
      <c r="BL104" s="15" t="s">
        <v>161</v>
      </c>
      <c r="BM104" s="138" t="s">
        <v>217</v>
      </c>
    </row>
    <row r="105" spans="2:65" s="1" customFormat="1" ht="16.5" customHeight="1">
      <c r="B105" s="125"/>
      <c r="C105" s="126" t="s">
        <v>214</v>
      </c>
      <c r="D105" s="126" t="s">
        <v>156</v>
      </c>
      <c r="E105" s="127" t="s">
        <v>2135</v>
      </c>
      <c r="F105" s="128" t="s">
        <v>440</v>
      </c>
      <c r="G105" s="129" t="s">
        <v>159</v>
      </c>
      <c r="H105" s="130">
        <v>1</v>
      </c>
      <c r="I105" s="131">
        <v>153.91200000000001</v>
      </c>
      <c r="J105" s="132">
        <f t="shared" si="10"/>
        <v>153.91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14"/>
        <v>153.91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5" t="s">
        <v>79</v>
      </c>
      <c r="BK105" s="139">
        <f t="shared" si="19"/>
        <v>153.91</v>
      </c>
      <c r="BL105" s="15" t="s">
        <v>161</v>
      </c>
      <c r="BM105" s="138" t="s">
        <v>243</v>
      </c>
    </row>
    <row r="106" spans="2:65" s="1" customFormat="1" ht="16.5" customHeight="1">
      <c r="B106" s="125"/>
      <c r="C106" s="126" t="s">
        <v>217</v>
      </c>
      <c r="D106" s="126" t="s">
        <v>156</v>
      </c>
      <c r="E106" s="127" t="s">
        <v>2136</v>
      </c>
      <c r="F106" s="128" t="s">
        <v>442</v>
      </c>
      <c r="G106" s="129" t="s">
        <v>159</v>
      </c>
      <c r="H106" s="130">
        <v>3</v>
      </c>
      <c r="I106" s="131">
        <v>31.263375</v>
      </c>
      <c r="J106" s="132">
        <f t="shared" si="10"/>
        <v>93.79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93.79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93.79</v>
      </c>
      <c r="BL106" s="15" t="s">
        <v>161</v>
      </c>
      <c r="BM106" s="138" t="s">
        <v>251</v>
      </c>
    </row>
    <row r="107" spans="2:65" s="1" customFormat="1" ht="16.5" customHeight="1">
      <c r="B107" s="125"/>
      <c r="C107" s="126" t="s">
        <v>220</v>
      </c>
      <c r="D107" s="126" t="s">
        <v>156</v>
      </c>
      <c r="E107" s="127" t="s">
        <v>2137</v>
      </c>
      <c r="F107" s="128" t="s">
        <v>451</v>
      </c>
      <c r="G107" s="129" t="s">
        <v>159</v>
      </c>
      <c r="H107" s="130">
        <v>2</v>
      </c>
      <c r="I107" s="131">
        <v>432.8775</v>
      </c>
      <c r="J107" s="132">
        <f t="shared" si="10"/>
        <v>865.76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865.76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865.76</v>
      </c>
      <c r="BL107" s="15" t="s">
        <v>161</v>
      </c>
      <c r="BM107" s="138" t="s">
        <v>2138</v>
      </c>
    </row>
    <row r="108" spans="2:65" s="1" customFormat="1" ht="16.5" customHeight="1">
      <c r="B108" s="125"/>
      <c r="C108" s="126" t="s">
        <v>223</v>
      </c>
      <c r="D108" s="126" t="s">
        <v>156</v>
      </c>
      <c r="E108" s="127" t="s">
        <v>2139</v>
      </c>
      <c r="F108" s="128" t="s">
        <v>460</v>
      </c>
      <c r="G108" s="129" t="s">
        <v>159</v>
      </c>
      <c r="H108" s="130">
        <v>2</v>
      </c>
      <c r="I108" s="131">
        <v>271.75087500000001</v>
      </c>
      <c r="J108" s="132">
        <f t="shared" si="10"/>
        <v>543.5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543.5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543.5</v>
      </c>
      <c r="BL108" s="15" t="s">
        <v>161</v>
      </c>
      <c r="BM108" s="138" t="s">
        <v>2140</v>
      </c>
    </row>
    <row r="109" spans="2:65" s="1" customFormat="1" ht="16.5" customHeight="1">
      <c r="B109" s="125"/>
      <c r="C109" s="126" t="s">
        <v>226</v>
      </c>
      <c r="D109" s="126" t="s">
        <v>156</v>
      </c>
      <c r="E109" s="127" t="s">
        <v>2141</v>
      </c>
      <c r="F109" s="128" t="s">
        <v>466</v>
      </c>
      <c r="G109" s="129" t="s">
        <v>159</v>
      </c>
      <c r="H109" s="130">
        <v>1</v>
      </c>
      <c r="I109" s="131">
        <v>252.0309</v>
      </c>
      <c r="J109" s="132">
        <f t="shared" si="10"/>
        <v>252.03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252.03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252.03</v>
      </c>
      <c r="BL109" s="15" t="s">
        <v>161</v>
      </c>
      <c r="BM109" s="138" t="s">
        <v>2142</v>
      </c>
    </row>
    <row r="110" spans="2:65" s="1" customFormat="1" ht="16.5" customHeight="1">
      <c r="B110" s="125"/>
      <c r="C110" s="126" t="s">
        <v>229</v>
      </c>
      <c r="D110" s="126" t="s">
        <v>156</v>
      </c>
      <c r="E110" s="127" t="s">
        <v>2143</v>
      </c>
      <c r="F110" s="128" t="s">
        <v>469</v>
      </c>
      <c r="G110" s="129" t="s">
        <v>159</v>
      </c>
      <c r="H110" s="130">
        <v>1</v>
      </c>
      <c r="I110" s="131">
        <v>452.11649999999997</v>
      </c>
      <c r="J110" s="132">
        <f t="shared" si="10"/>
        <v>452.12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452.12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452.12</v>
      </c>
      <c r="BL110" s="15" t="s">
        <v>161</v>
      </c>
      <c r="BM110" s="138" t="s">
        <v>2144</v>
      </c>
    </row>
    <row r="111" spans="2:65" s="1" customFormat="1" ht="16.5" customHeight="1">
      <c r="B111" s="125"/>
      <c r="C111" s="126" t="s">
        <v>8</v>
      </c>
      <c r="D111" s="126" t="s">
        <v>156</v>
      </c>
      <c r="E111" s="127" t="s">
        <v>2145</v>
      </c>
      <c r="F111" s="128" t="s">
        <v>1043</v>
      </c>
      <c r="G111" s="129" t="s">
        <v>159</v>
      </c>
      <c r="H111" s="130">
        <v>1</v>
      </c>
      <c r="I111" s="131">
        <v>984.38267400000007</v>
      </c>
      <c r="J111" s="132">
        <f t="shared" si="10"/>
        <v>984.38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984.38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984.38</v>
      </c>
      <c r="BL111" s="15" t="s">
        <v>161</v>
      </c>
      <c r="BM111" s="138" t="s">
        <v>2146</v>
      </c>
    </row>
    <row r="112" spans="2:65" s="1" customFormat="1" ht="16.5" customHeight="1">
      <c r="B112" s="125"/>
      <c r="C112" s="126" t="s">
        <v>235</v>
      </c>
      <c r="D112" s="126" t="s">
        <v>156</v>
      </c>
      <c r="E112" s="127" t="s">
        <v>2147</v>
      </c>
      <c r="F112" s="128" t="s">
        <v>2148</v>
      </c>
      <c r="G112" s="129" t="s">
        <v>159</v>
      </c>
      <c r="H112" s="130">
        <v>1</v>
      </c>
      <c r="I112" s="131">
        <v>950.02182000000005</v>
      </c>
      <c r="J112" s="132">
        <f t="shared" si="10"/>
        <v>950.02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950.02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950.02</v>
      </c>
      <c r="BL112" s="15" t="s">
        <v>161</v>
      </c>
      <c r="BM112" s="138" t="s">
        <v>2149</v>
      </c>
    </row>
    <row r="113" spans="2:65" s="1" customFormat="1" ht="16.5" customHeight="1">
      <c r="B113" s="125"/>
      <c r="C113" s="126" t="s">
        <v>239</v>
      </c>
      <c r="D113" s="126" t="s">
        <v>156</v>
      </c>
      <c r="E113" s="127" t="s">
        <v>2150</v>
      </c>
      <c r="F113" s="128" t="s">
        <v>2151</v>
      </c>
      <c r="G113" s="129" t="s">
        <v>159</v>
      </c>
      <c r="H113" s="130">
        <v>1</v>
      </c>
      <c r="I113" s="131">
        <v>1011.8559660000001</v>
      </c>
      <c r="J113" s="132">
        <f t="shared" si="10"/>
        <v>1011.86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1011.86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1011.86</v>
      </c>
      <c r="BL113" s="15" t="s">
        <v>161</v>
      </c>
      <c r="BM113" s="138" t="s">
        <v>2152</v>
      </c>
    </row>
    <row r="114" spans="2:65" s="1" customFormat="1" ht="16.5" customHeight="1">
      <c r="B114" s="125"/>
      <c r="C114" s="126" t="s">
        <v>243</v>
      </c>
      <c r="D114" s="126" t="s">
        <v>156</v>
      </c>
      <c r="E114" s="127" t="s">
        <v>2153</v>
      </c>
      <c r="F114" s="128" t="s">
        <v>478</v>
      </c>
      <c r="G114" s="129" t="s">
        <v>159</v>
      </c>
      <c r="H114" s="130">
        <v>2</v>
      </c>
      <c r="I114" s="131">
        <v>467.026725</v>
      </c>
      <c r="J114" s="132">
        <f t="shared" si="10"/>
        <v>934.05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934.05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934.05</v>
      </c>
      <c r="BL114" s="15" t="s">
        <v>161</v>
      </c>
      <c r="BM114" s="138" t="s">
        <v>2154</v>
      </c>
    </row>
    <row r="115" spans="2:65" s="1" customFormat="1" ht="16.5" customHeight="1">
      <c r="B115" s="125"/>
      <c r="C115" s="126" t="s">
        <v>247</v>
      </c>
      <c r="D115" s="126" t="s">
        <v>156</v>
      </c>
      <c r="E115" s="127" t="s">
        <v>2155</v>
      </c>
      <c r="F115" s="128" t="s">
        <v>1405</v>
      </c>
      <c r="G115" s="129" t="s">
        <v>159</v>
      </c>
      <c r="H115" s="130">
        <v>3</v>
      </c>
      <c r="I115" s="131">
        <v>520.47266699999989</v>
      </c>
      <c r="J115" s="132">
        <f t="shared" si="10"/>
        <v>1561.42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1561.42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1561.42</v>
      </c>
      <c r="BL115" s="15" t="s">
        <v>161</v>
      </c>
      <c r="BM115" s="138" t="s">
        <v>2156</v>
      </c>
    </row>
    <row r="116" spans="2:65" s="1" customFormat="1" ht="16.5" customHeight="1">
      <c r="B116" s="125"/>
      <c r="C116" s="126" t="s">
        <v>251</v>
      </c>
      <c r="D116" s="126" t="s">
        <v>156</v>
      </c>
      <c r="E116" s="127" t="s">
        <v>2157</v>
      </c>
      <c r="F116" s="128" t="s">
        <v>2158</v>
      </c>
      <c r="G116" s="129" t="s">
        <v>159</v>
      </c>
      <c r="H116" s="130">
        <v>3</v>
      </c>
      <c r="I116" s="131">
        <v>499.39634249999995</v>
      </c>
      <c r="J116" s="132">
        <f t="shared" si="10"/>
        <v>1498.19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1498.19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1498.19</v>
      </c>
      <c r="BL116" s="15" t="s">
        <v>161</v>
      </c>
      <c r="BM116" s="138" t="s">
        <v>2159</v>
      </c>
    </row>
    <row r="117" spans="2:65" s="1" customFormat="1" ht="16.5" customHeight="1">
      <c r="B117" s="125"/>
      <c r="C117" s="126" t="s">
        <v>255</v>
      </c>
      <c r="D117" s="126" t="s">
        <v>156</v>
      </c>
      <c r="E117" s="127" t="s">
        <v>2160</v>
      </c>
      <c r="F117" s="128" t="s">
        <v>1428</v>
      </c>
      <c r="G117" s="129" t="s">
        <v>159</v>
      </c>
      <c r="H117" s="130">
        <v>1</v>
      </c>
      <c r="I117" s="131">
        <v>1563.611247</v>
      </c>
      <c r="J117" s="132">
        <f t="shared" si="10"/>
        <v>1563.61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1563.61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1563.61</v>
      </c>
      <c r="BL117" s="15" t="s">
        <v>161</v>
      </c>
      <c r="BM117" s="138" t="s">
        <v>385</v>
      </c>
    </row>
    <row r="118" spans="2:65" s="1" customFormat="1" ht="16.5" customHeight="1">
      <c r="B118" s="125"/>
      <c r="C118" s="126" t="s">
        <v>259</v>
      </c>
      <c r="D118" s="126" t="s">
        <v>156</v>
      </c>
      <c r="E118" s="127" t="s">
        <v>2161</v>
      </c>
      <c r="F118" s="128" t="s">
        <v>1430</v>
      </c>
      <c r="G118" s="129" t="s">
        <v>159</v>
      </c>
      <c r="H118" s="130">
        <v>1</v>
      </c>
      <c r="I118" s="131">
        <v>620.65014000000008</v>
      </c>
      <c r="J118" s="132">
        <f t="shared" si="10"/>
        <v>620.65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620.65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620.65</v>
      </c>
      <c r="BL118" s="15" t="s">
        <v>161</v>
      </c>
      <c r="BM118" s="138" t="s">
        <v>389</v>
      </c>
    </row>
    <row r="119" spans="2:65" s="1" customFormat="1" ht="16.5" customHeight="1">
      <c r="B119" s="125"/>
      <c r="C119" s="126" t="s">
        <v>263</v>
      </c>
      <c r="D119" s="126" t="s">
        <v>156</v>
      </c>
      <c r="E119" s="127" t="s">
        <v>2162</v>
      </c>
      <c r="F119" s="128" t="s">
        <v>544</v>
      </c>
      <c r="G119" s="129" t="s">
        <v>159</v>
      </c>
      <c r="H119" s="130">
        <v>2</v>
      </c>
      <c r="I119" s="131">
        <v>1683.4124999999999</v>
      </c>
      <c r="J119" s="132">
        <f t="shared" si="10"/>
        <v>3366.83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3366.83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3366.83</v>
      </c>
      <c r="BL119" s="15" t="s">
        <v>161</v>
      </c>
      <c r="BM119" s="138" t="s">
        <v>605</v>
      </c>
    </row>
    <row r="120" spans="2:65" s="1" customFormat="1" ht="16.5" customHeight="1">
      <c r="B120" s="125"/>
      <c r="C120" s="126" t="s">
        <v>267</v>
      </c>
      <c r="D120" s="126" t="s">
        <v>156</v>
      </c>
      <c r="E120" s="127" t="s">
        <v>2163</v>
      </c>
      <c r="F120" s="128" t="s">
        <v>547</v>
      </c>
      <c r="G120" s="129" t="s">
        <v>159</v>
      </c>
      <c r="H120" s="130">
        <v>2</v>
      </c>
      <c r="I120" s="131">
        <v>1950.8345999999999</v>
      </c>
      <c r="J120" s="132">
        <f t="shared" si="10"/>
        <v>3901.67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3901.67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3901.67</v>
      </c>
      <c r="BL120" s="15" t="s">
        <v>161</v>
      </c>
      <c r="BM120" s="138" t="s">
        <v>392</v>
      </c>
    </row>
    <row r="121" spans="2:65" s="1" customFormat="1" ht="16.5" customHeight="1">
      <c r="B121" s="125"/>
      <c r="C121" s="126" t="s">
        <v>271</v>
      </c>
      <c r="D121" s="126" t="s">
        <v>156</v>
      </c>
      <c r="E121" s="127" t="s">
        <v>2164</v>
      </c>
      <c r="F121" s="128" t="s">
        <v>550</v>
      </c>
      <c r="G121" s="129" t="s">
        <v>159</v>
      </c>
      <c r="H121" s="130">
        <v>1</v>
      </c>
      <c r="I121" s="131">
        <v>1795.1526120000001</v>
      </c>
      <c r="J121" s="132">
        <f t="shared" si="10"/>
        <v>1795.15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1795.15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1795.15</v>
      </c>
      <c r="BL121" s="15" t="s">
        <v>161</v>
      </c>
      <c r="BM121" s="138" t="s">
        <v>396</v>
      </c>
    </row>
    <row r="122" spans="2:65" s="1" customFormat="1" ht="16.5" customHeight="1">
      <c r="B122" s="125"/>
      <c r="C122" s="126" t="s">
        <v>275</v>
      </c>
      <c r="D122" s="126" t="s">
        <v>156</v>
      </c>
      <c r="E122" s="127" t="s">
        <v>2165</v>
      </c>
      <c r="F122" s="128" t="s">
        <v>553</v>
      </c>
      <c r="G122" s="129" t="s">
        <v>159</v>
      </c>
      <c r="H122" s="130">
        <v>2</v>
      </c>
      <c r="I122" s="131">
        <v>575.24609999999996</v>
      </c>
      <c r="J122" s="132">
        <f t="shared" si="10"/>
        <v>1150.49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1150.49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1150.49</v>
      </c>
      <c r="BL122" s="15" t="s">
        <v>161</v>
      </c>
      <c r="BM122" s="138" t="s">
        <v>615</v>
      </c>
    </row>
    <row r="123" spans="2:65" s="1" customFormat="1" ht="16.5" customHeight="1">
      <c r="B123" s="125"/>
      <c r="C123" s="126" t="s">
        <v>279</v>
      </c>
      <c r="D123" s="126" t="s">
        <v>156</v>
      </c>
      <c r="E123" s="127" t="s">
        <v>2166</v>
      </c>
      <c r="F123" s="128" t="s">
        <v>556</v>
      </c>
      <c r="G123" s="129" t="s">
        <v>159</v>
      </c>
      <c r="H123" s="130">
        <v>1</v>
      </c>
      <c r="I123" s="131">
        <v>2873.8641029999999</v>
      </c>
      <c r="J123" s="132">
        <f t="shared" si="10"/>
        <v>2873.86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2873.86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2873.86</v>
      </c>
      <c r="BL123" s="15" t="s">
        <v>161</v>
      </c>
      <c r="BM123" s="138" t="s">
        <v>619</v>
      </c>
    </row>
    <row r="124" spans="2:65" s="1" customFormat="1" ht="16.5" customHeight="1">
      <c r="B124" s="125"/>
      <c r="C124" s="126" t="s">
        <v>283</v>
      </c>
      <c r="D124" s="126" t="s">
        <v>156</v>
      </c>
      <c r="E124" s="127" t="s">
        <v>2167</v>
      </c>
      <c r="F124" s="128" t="s">
        <v>562</v>
      </c>
      <c r="G124" s="129" t="s">
        <v>159</v>
      </c>
      <c r="H124" s="130">
        <v>2</v>
      </c>
      <c r="I124" s="131">
        <v>961.94999999999993</v>
      </c>
      <c r="J124" s="132">
        <f t="shared" si="10"/>
        <v>1923.9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1923.9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1923.9</v>
      </c>
      <c r="BL124" s="15" t="s">
        <v>161</v>
      </c>
      <c r="BM124" s="138" t="s">
        <v>623</v>
      </c>
    </row>
    <row r="125" spans="2:65" s="1" customFormat="1" ht="16.5" customHeight="1">
      <c r="B125" s="125"/>
      <c r="C125" s="126" t="s">
        <v>287</v>
      </c>
      <c r="D125" s="126" t="s">
        <v>156</v>
      </c>
      <c r="E125" s="127" t="s">
        <v>2168</v>
      </c>
      <c r="F125" s="128" t="s">
        <v>564</v>
      </c>
      <c r="G125" s="129" t="s">
        <v>159</v>
      </c>
      <c r="H125" s="130">
        <v>1</v>
      </c>
      <c r="I125" s="131">
        <v>240.48749999999998</v>
      </c>
      <c r="J125" s="132">
        <f t="shared" si="10"/>
        <v>240.49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240.49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240.49</v>
      </c>
      <c r="BL125" s="15" t="s">
        <v>161</v>
      </c>
      <c r="BM125" s="138" t="s">
        <v>627</v>
      </c>
    </row>
    <row r="126" spans="2:65" s="1" customFormat="1" ht="16.5" customHeight="1">
      <c r="B126" s="125"/>
      <c r="C126" s="126" t="s">
        <v>291</v>
      </c>
      <c r="D126" s="126" t="s">
        <v>156</v>
      </c>
      <c r="E126" s="127" t="s">
        <v>2169</v>
      </c>
      <c r="F126" s="128" t="s">
        <v>566</v>
      </c>
      <c r="G126" s="129" t="s">
        <v>159</v>
      </c>
      <c r="H126" s="130">
        <v>4</v>
      </c>
      <c r="I126" s="131">
        <v>115.222371</v>
      </c>
      <c r="J126" s="132">
        <f t="shared" si="10"/>
        <v>460.89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460.89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460.89</v>
      </c>
      <c r="BL126" s="15" t="s">
        <v>161</v>
      </c>
      <c r="BM126" s="138" t="s">
        <v>631</v>
      </c>
    </row>
    <row r="127" spans="2:65" s="1" customFormat="1" ht="16.5" customHeight="1">
      <c r="B127" s="125"/>
      <c r="C127" s="126" t="s">
        <v>295</v>
      </c>
      <c r="D127" s="126" t="s">
        <v>156</v>
      </c>
      <c r="E127" s="127" t="s">
        <v>2170</v>
      </c>
      <c r="F127" s="128" t="s">
        <v>568</v>
      </c>
      <c r="G127" s="129" t="s">
        <v>159</v>
      </c>
      <c r="H127" s="130">
        <v>4</v>
      </c>
      <c r="I127" s="131">
        <v>2.4914504999999996</v>
      </c>
      <c r="J127" s="132">
        <f t="shared" si="10"/>
        <v>9.9700000000000006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9.9700000000000006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9.9700000000000006</v>
      </c>
      <c r="BL127" s="15" t="s">
        <v>161</v>
      </c>
      <c r="BM127" s="138" t="s">
        <v>634</v>
      </c>
    </row>
    <row r="128" spans="2:65" s="1" customFormat="1" ht="16.5" customHeight="1">
      <c r="B128" s="125"/>
      <c r="C128" s="126" t="s">
        <v>299</v>
      </c>
      <c r="D128" s="126" t="s">
        <v>156</v>
      </c>
      <c r="E128" s="127" t="s">
        <v>2171</v>
      </c>
      <c r="F128" s="128" t="s">
        <v>570</v>
      </c>
      <c r="G128" s="129" t="s">
        <v>159</v>
      </c>
      <c r="H128" s="130">
        <v>1</v>
      </c>
      <c r="I128" s="131">
        <v>600.88206749999995</v>
      </c>
      <c r="J128" s="132">
        <f t="shared" si="10"/>
        <v>600.88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600.88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600.88</v>
      </c>
      <c r="BL128" s="15" t="s">
        <v>161</v>
      </c>
      <c r="BM128" s="138" t="s">
        <v>638</v>
      </c>
    </row>
    <row r="129" spans="2:65" s="1" customFormat="1" ht="16.5" customHeight="1">
      <c r="B129" s="125"/>
      <c r="C129" s="126" t="s">
        <v>305</v>
      </c>
      <c r="D129" s="126" t="s">
        <v>156</v>
      </c>
      <c r="E129" s="127" t="s">
        <v>2172</v>
      </c>
      <c r="F129" s="128" t="s">
        <v>572</v>
      </c>
      <c r="G129" s="129" t="s">
        <v>159</v>
      </c>
      <c r="H129" s="130">
        <v>2</v>
      </c>
      <c r="I129" s="131">
        <v>3843.8079074999996</v>
      </c>
      <c r="J129" s="132">
        <f t="shared" si="10"/>
        <v>7687.62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7687.62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7687.62</v>
      </c>
      <c r="BL129" s="15" t="s">
        <v>161</v>
      </c>
      <c r="BM129" s="138" t="s">
        <v>642</v>
      </c>
    </row>
    <row r="130" spans="2:65" s="1" customFormat="1" ht="16.5" customHeight="1">
      <c r="B130" s="125"/>
      <c r="C130" s="126" t="s">
        <v>308</v>
      </c>
      <c r="D130" s="126" t="s">
        <v>156</v>
      </c>
      <c r="E130" s="127" t="s">
        <v>2173</v>
      </c>
      <c r="F130" s="128" t="s">
        <v>574</v>
      </c>
      <c r="G130" s="129" t="s">
        <v>159</v>
      </c>
      <c r="H130" s="130">
        <v>2</v>
      </c>
      <c r="I130" s="131">
        <v>907.11884999999995</v>
      </c>
      <c r="J130" s="132">
        <f t="shared" ref="J130:J161" si="20">ROUND(I130*H130,2)</f>
        <v>1814.24</v>
      </c>
      <c r="K130" s="128" t="s">
        <v>3</v>
      </c>
      <c r="L130" s="133"/>
      <c r="M130" s="134" t="s">
        <v>3</v>
      </c>
      <c r="N130" s="135" t="s">
        <v>42</v>
      </c>
      <c r="P130" s="136">
        <f t="shared" ref="P130:P161" si="21">O130*H130</f>
        <v>0</v>
      </c>
      <c r="Q130" s="136">
        <v>0</v>
      </c>
      <c r="R130" s="136">
        <f t="shared" ref="R130:R161" si="22">Q130*H130</f>
        <v>0</v>
      </c>
      <c r="S130" s="136">
        <v>0</v>
      </c>
      <c r="T130" s="137">
        <f t="shared" ref="T130:T161" si="23">S130*H130</f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ref="BE130:BE163" si="24">IF(N130="základní",J130,0)</f>
        <v>1814.24</v>
      </c>
      <c r="BF130" s="139">
        <f t="shared" ref="BF130:BF163" si="25">IF(N130="snížená",J130,0)</f>
        <v>0</v>
      </c>
      <c r="BG130" s="139">
        <f t="shared" ref="BG130:BG163" si="26">IF(N130="zákl. přenesená",J130,0)</f>
        <v>0</v>
      </c>
      <c r="BH130" s="139">
        <f t="shared" ref="BH130:BH163" si="27">IF(N130="sníž. přenesená",J130,0)</f>
        <v>0</v>
      </c>
      <c r="BI130" s="139">
        <f t="shared" ref="BI130:BI163" si="28">IF(N130="nulová",J130,0)</f>
        <v>0</v>
      </c>
      <c r="BJ130" s="15" t="s">
        <v>79</v>
      </c>
      <c r="BK130" s="139">
        <f t="shared" ref="BK130:BK163" si="29">ROUND(I130*H130,2)</f>
        <v>1814.24</v>
      </c>
      <c r="BL130" s="15" t="s">
        <v>161</v>
      </c>
      <c r="BM130" s="138" t="s">
        <v>873</v>
      </c>
    </row>
    <row r="131" spans="2:65" s="1" customFormat="1" ht="24.2" customHeight="1">
      <c r="B131" s="125"/>
      <c r="C131" s="126" t="s">
        <v>311</v>
      </c>
      <c r="D131" s="126" t="s">
        <v>156</v>
      </c>
      <c r="E131" s="127" t="s">
        <v>2174</v>
      </c>
      <c r="F131" s="128" t="s">
        <v>577</v>
      </c>
      <c r="G131" s="129" t="s">
        <v>159</v>
      </c>
      <c r="H131" s="130">
        <v>1</v>
      </c>
      <c r="I131" s="131">
        <v>5577.3860999999997</v>
      </c>
      <c r="J131" s="132">
        <f t="shared" si="20"/>
        <v>5577.39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21"/>
        <v>0</v>
      </c>
      <c r="Q131" s="136">
        <v>0</v>
      </c>
      <c r="R131" s="136">
        <f t="shared" si="22"/>
        <v>0</v>
      </c>
      <c r="S131" s="136">
        <v>0</v>
      </c>
      <c r="T131" s="137">
        <f t="shared" si="2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24"/>
        <v>5577.39</v>
      </c>
      <c r="BF131" s="139">
        <f t="shared" si="25"/>
        <v>0</v>
      </c>
      <c r="BG131" s="139">
        <f t="shared" si="26"/>
        <v>0</v>
      </c>
      <c r="BH131" s="139">
        <f t="shared" si="27"/>
        <v>0</v>
      </c>
      <c r="BI131" s="139">
        <f t="shared" si="28"/>
        <v>0</v>
      </c>
      <c r="BJ131" s="15" t="s">
        <v>79</v>
      </c>
      <c r="BK131" s="139">
        <f t="shared" si="29"/>
        <v>5577.39</v>
      </c>
      <c r="BL131" s="15" t="s">
        <v>161</v>
      </c>
      <c r="BM131" s="138" t="s">
        <v>881</v>
      </c>
    </row>
    <row r="132" spans="2:65" s="1" customFormat="1" ht="16.5" customHeight="1">
      <c r="B132" s="125"/>
      <c r="C132" s="126" t="s">
        <v>314</v>
      </c>
      <c r="D132" s="126" t="s">
        <v>156</v>
      </c>
      <c r="E132" s="127" t="s">
        <v>2175</v>
      </c>
      <c r="F132" s="128" t="s">
        <v>581</v>
      </c>
      <c r="G132" s="129" t="s">
        <v>159</v>
      </c>
      <c r="H132" s="130">
        <v>1</v>
      </c>
      <c r="I132" s="131">
        <v>1522.76685</v>
      </c>
      <c r="J132" s="132">
        <f t="shared" si="20"/>
        <v>1522.77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24"/>
        <v>1522.77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5" t="s">
        <v>79</v>
      </c>
      <c r="BK132" s="139">
        <f t="shared" si="29"/>
        <v>1522.77</v>
      </c>
      <c r="BL132" s="15" t="s">
        <v>161</v>
      </c>
      <c r="BM132" s="138" t="s">
        <v>889</v>
      </c>
    </row>
    <row r="133" spans="2:65" s="1" customFormat="1" ht="24.2" customHeight="1">
      <c r="B133" s="125"/>
      <c r="C133" s="126" t="s">
        <v>317</v>
      </c>
      <c r="D133" s="126" t="s">
        <v>156</v>
      </c>
      <c r="E133" s="127" t="s">
        <v>2176</v>
      </c>
      <c r="F133" s="128" t="s">
        <v>2177</v>
      </c>
      <c r="G133" s="129" t="s">
        <v>159</v>
      </c>
      <c r="H133" s="130">
        <v>1</v>
      </c>
      <c r="I133" s="131">
        <v>1925.4006419999998</v>
      </c>
      <c r="J133" s="132">
        <f t="shared" si="20"/>
        <v>1925.4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21"/>
        <v>0</v>
      </c>
      <c r="Q133" s="136">
        <v>0</v>
      </c>
      <c r="R133" s="136">
        <f t="shared" si="22"/>
        <v>0</v>
      </c>
      <c r="S133" s="136">
        <v>0</v>
      </c>
      <c r="T133" s="137">
        <f t="shared" si="2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24"/>
        <v>1925.4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5" t="s">
        <v>79</v>
      </c>
      <c r="BK133" s="139">
        <f t="shared" si="29"/>
        <v>1925.4</v>
      </c>
      <c r="BL133" s="15" t="s">
        <v>161</v>
      </c>
      <c r="BM133" s="138" t="s">
        <v>646</v>
      </c>
    </row>
    <row r="134" spans="2:65" s="1" customFormat="1" ht="16.5" customHeight="1">
      <c r="B134" s="125"/>
      <c r="C134" s="126" t="s">
        <v>320</v>
      </c>
      <c r="D134" s="126" t="s">
        <v>156</v>
      </c>
      <c r="E134" s="127" t="s">
        <v>2178</v>
      </c>
      <c r="F134" s="128" t="s">
        <v>588</v>
      </c>
      <c r="G134" s="129" t="s">
        <v>159</v>
      </c>
      <c r="H134" s="130">
        <v>17</v>
      </c>
      <c r="I134" s="131">
        <v>237.92871299999999</v>
      </c>
      <c r="J134" s="132">
        <f t="shared" si="20"/>
        <v>4044.79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21"/>
        <v>0</v>
      </c>
      <c r="Q134" s="136">
        <v>0</v>
      </c>
      <c r="R134" s="136">
        <f t="shared" si="22"/>
        <v>0</v>
      </c>
      <c r="S134" s="136">
        <v>0</v>
      </c>
      <c r="T134" s="137">
        <f t="shared" si="2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24"/>
        <v>4044.79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5" t="s">
        <v>79</v>
      </c>
      <c r="BK134" s="139">
        <f t="shared" si="29"/>
        <v>4044.79</v>
      </c>
      <c r="BL134" s="15" t="s">
        <v>161</v>
      </c>
      <c r="BM134" s="138" t="s">
        <v>649</v>
      </c>
    </row>
    <row r="135" spans="2:65" s="1" customFormat="1" ht="16.5" customHeight="1">
      <c r="B135" s="125"/>
      <c r="C135" s="126" t="s">
        <v>326</v>
      </c>
      <c r="D135" s="126" t="s">
        <v>156</v>
      </c>
      <c r="E135" s="127" t="s">
        <v>2179</v>
      </c>
      <c r="F135" s="128" t="s">
        <v>591</v>
      </c>
      <c r="G135" s="129" t="s">
        <v>159</v>
      </c>
      <c r="H135" s="130">
        <v>7</v>
      </c>
      <c r="I135" s="131">
        <v>335.72055</v>
      </c>
      <c r="J135" s="132">
        <f t="shared" si="20"/>
        <v>2350.04</v>
      </c>
      <c r="K135" s="128" t="s">
        <v>3</v>
      </c>
      <c r="L135" s="133"/>
      <c r="M135" s="134" t="s">
        <v>3</v>
      </c>
      <c r="N135" s="135" t="s">
        <v>42</v>
      </c>
      <c r="P135" s="136">
        <f t="shared" si="21"/>
        <v>0</v>
      </c>
      <c r="Q135" s="136">
        <v>0</v>
      </c>
      <c r="R135" s="136">
        <f t="shared" si="22"/>
        <v>0</v>
      </c>
      <c r="S135" s="136">
        <v>0</v>
      </c>
      <c r="T135" s="137">
        <f t="shared" si="23"/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si="24"/>
        <v>2350.04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5" t="s">
        <v>79</v>
      </c>
      <c r="BK135" s="139">
        <f t="shared" si="29"/>
        <v>2350.04</v>
      </c>
      <c r="BL135" s="15" t="s">
        <v>161</v>
      </c>
      <c r="BM135" s="138" t="s">
        <v>656</v>
      </c>
    </row>
    <row r="136" spans="2:65" s="1" customFormat="1" ht="16.5" customHeight="1">
      <c r="B136" s="125"/>
      <c r="C136" s="126" t="s">
        <v>323</v>
      </c>
      <c r="D136" s="126" t="s">
        <v>156</v>
      </c>
      <c r="E136" s="127" t="s">
        <v>2180</v>
      </c>
      <c r="F136" s="128" t="s">
        <v>595</v>
      </c>
      <c r="G136" s="129" t="s">
        <v>159</v>
      </c>
      <c r="H136" s="130">
        <v>6</v>
      </c>
      <c r="I136" s="131">
        <v>823.57349249999993</v>
      </c>
      <c r="J136" s="132">
        <f t="shared" si="20"/>
        <v>4941.4399999999996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4941.4399999999996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4941.4399999999996</v>
      </c>
      <c r="BL136" s="15" t="s">
        <v>161</v>
      </c>
      <c r="BM136" s="138" t="s">
        <v>660</v>
      </c>
    </row>
    <row r="137" spans="2:65" s="1" customFormat="1" ht="16.5" customHeight="1">
      <c r="B137" s="125"/>
      <c r="C137" s="126" t="s">
        <v>334</v>
      </c>
      <c r="D137" s="126" t="s">
        <v>156</v>
      </c>
      <c r="E137" s="127" t="s">
        <v>2181</v>
      </c>
      <c r="F137" s="128" t="s">
        <v>598</v>
      </c>
      <c r="G137" s="129" t="s">
        <v>159</v>
      </c>
      <c r="H137" s="130">
        <v>2</v>
      </c>
      <c r="I137" s="131">
        <v>226.44302999999999</v>
      </c>
      <c r="J137" s="132">
        <f t="shared" si="20"/>
        <v>452.89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21"/>
        <v>0</v>
      </c>
      <c r="Q137" s="136">
        <v>0</v>
      </c>
      <c r="R137" s="136">
        <f t="shared" si="22"/>
        <v>0</v>
      </c>
      <c r="S137" s="136">
        <v>0</v>
      </c>
      <c r="T137" s="137">
        <f t="shared" si="2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24"/>
        <v>452.89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5" t="s">
        <v>79</v>
      </c>
      <c r="BK137" s="139">
        <f t="shared" si="29"/>
        <v>452.89</v>
      </c>
      <c r="BL137" s="15" t="s">
        <v>161</v>
      </c>
      <c r="BM137" s="138" t="s">
        <v>663</v>
      </c>
    </row>
    <row r="138" spans="2:65" s="1" customFormat="1" ht="16.5" customHeight="1">
      <c r="B138" s="125"/>
      <c r="C138" s="126" t="s">
        <v>338</v>
      </c>
      <c r="D138" s="126" t="s">
        <v>156</v>
      </c>
      <c r="E138" s="127" t="s">
        <v>2182</v>
      </c>
      <c r="F138" s="128" t="s">
        <v>601</v>
      </c>
      <c r="G138" s="129" t="s">
        <v>159</v>
      </c>
      <c r="H138" s="130">
        <v>2</v>
      </c>
      <c r="I138" s="131">
        <v>212.59094999999999</v>
      </c>
      <c r="J138" s="132">
        <f t="shared" si="20"/>
        <v>425.18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425.18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425.18</v>
      </c>
      <c r="BL138" s="15" t="s">
        <v>161</v>
      </c>
      <c r="BM138" s="138" t="s">
        <v>667</v>
      </c>
    </row>
    <row r="139" spans="2:65" s="1" customFormat="1" ht="16.5" customHeight="1">
      <c r="B139" s="125"/>
      <c r="C139" s="126" t="s">
        <v>343</v>
      </c>
      <c r="D139" s="126" t="s">
        <v>156</v>
      </c>
      <c r="E139" s="127" t="s">
        <v>2183</v>
      </c>
      <c r="F139" s="128" t="s">
        <v>604</v>
      </c>
      <c r="G139" s="129" t="s">
        <v>159</v>
      </c>
      <c r="H139" s="130">
        <v>6</v>
      </c>
      <c r="I139" s="131">
        <v>82.400636999999989</v>
      </c>
      <c r="J139" s="132">
        <f t="shared" si="20"/>
        <v>494.4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494.4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494.4</v>
      </c>
      <c r="BL139" s="15" t="s">
        <v>161</v>
      </c>
      <c r="BM139" s="138" t="s">
        <v>670</v>
      </c>
    </row>
    <row r="140" spans="2:65" s="1" customFormat="1" ht="16.5" customHeight="1">
      <c r="B140" s="125"/>
      <c r="C140" s="126" t="s">
        <v>349</v>
      </c>
      <c r="D140" s="126" t="s">
        <v>156</v>
      </c>
      <c r="E140" s="127" t="s">
        <v>2184</v>
      </c>
      <c r="F140" s="128" t="s">
        <v>608</v>
      </c>
      <c r="G140" s="129" t="s">
        <v>159</v>
      </c>
      <c r="H140" s="130">
        <v>1</v>
      </c>
      <c r="I140" s="131">
        <v>82.400636999999989</v>
      </c>
      <c r="J140" s="132">
        <f t="shared" si="20"/>
        <v>82.4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82.4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82.4</v>
      </c>
      <c r="BL140" s="15" t="s">
        <v>161</v>
      </c>
      <c r="BM140" s="138" t="s">
        <v>674</v>
      </c>
    </row>
    <row r="141" spans="2:65" s="1" customFormat="1" ht="16.5" customHeight="1">
      <c r="B141" s="125"/>
      <c r="C141" s="126" t="s">
        <v>353</v>
      </c>
      <c r="D141" s="126" t="s">
        <v>156</v>
      </c>
      <c r="E141" s="127" t="s">
        <v>2185</v>
      </c>
      <c r="F141" s="128" t="s">
        <v>611</v>
      </c>
      <c r="G141" s="129" t="s">
        <v>159</v>
      </c>
      <c r="H141" s="130">
        <v>6</v>
      </c>
      <c r="I141" s="131">
        <v>82.400636999999989</v>
      </c>
      <c r="J141" s="132">
        <f t="shared" si="20"/>
        <v>494.4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494.4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494.4</v>
      </c>
      <c r="BL141" s="15" t="s">
        <v>161</v>
      </c>
      <c r="BM141" s="138" t="s">
        <v>677</v>
      </c>
    </row>
    <row r="142" spans="2:65" s="1" customFormat="1" ht="16.5" customHeight="1">
      <c r="B142" s="125"/>
      <c r="C142" s="126" t="s">
        <v>357</v>
      </c>
      <c r="D142" s="126" t="s">
        <v>156</v>
      </c>
      <c r="E142" s="127" t="s">
        <v>2186</v>
      </c>
      <c r="F142" s="128" t="s">
        <v>614</v>
      </c>
      <c r="G142" s="129" t="s">
        <v>159</v>
      </c>
      <c r="H142" s="130">
        <v>8</v>
      </c>
      <c r="I142" s="131">
        <v>284.35242</v>
      </c>
      <c r="J142" s="132">
        <f t="shared" si="20"/>
        <v>2274.8200000000002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2274.8200000000002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2274.8200000000002</v>
      </c>
      <c r="BL142" s="15" t="s">
        <v>161</v>
      </c>
      <c r="BM142" s="138" t="s">
        <v>681</v>
      </c>
    </row>
    <row r="143" spans="2:65" s="1" customFormat="1" ht="16.5" customHeight="1">
      <c r="B143" s="125"/>
      <c r="C143" s="126" t="s">
        <v>362</v>
      </c>
      <c r="D143" s="126" t="s">
        <v>156</v>
      </c>
      <c r="E143" s="127" t="s">
        <v>2187</v>
      </c>
      <c r="F143" s="128" t="s">
        <v>618</v>
      </c>
      <c r="G143" s="129" t="s">
        <v>159</v>
      </c>
      <c r="H143" s="130">
        <v>15</v>
      </c>
      <c r="I143" s="131">
        <v>34.245420000000003</v>
      </c>
      <c r="J143" s="132">
        <f t="shared" si="20"/>
        <v>513.67999999999995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513.67999999999995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513.67999999999995</v>
      </c>
      <c r="BL143" s="15" t="s">
        <v>161</v>
      </c>
      <c r="BM143" s="138" t="s">
        <v>684</v>
      </c>
    </row>
    <row r="144" spans="2:65" s="1" customFormat="1" ht="16.5" customHeight="1">
      <c r="B144" s="125"/>
      <c r="C144" s="126" t="s">
        <v>366</v>
      </c>
      <c r="D144" s="126" t="s">
        <v>156</v>
      </c>
      <c r="E144" s="127" t="s">
        <v>2188</v>
      </c>
      <c r="F144" s="128" t="s">
        <v>622</v>
      </c>
      <c r="G144" s="129" t="s">
        <v>159</v>
      </c>
      <c r="H144" s="130">
        <v>6</v>
      </c>
      <c r="I144" s="131">
        <v>86.671694999999985</v>
      </c>
      <c r="J144" s="132">
        <f t="shared" si="20"/>
        <v>520.03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520.03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520.03</v>
      </c>
      <c r="BL144" s="15" t="s">
        <v>161</v>
      </c>
      <c r="BM144" s="138" t="s">
        <v>688</v>
      </c>
    </row>
    <row r="145" spans="2:65" s="1" customFormat="1" ht="16.5" customHeight="1">
      <c r="B145" s="125"/>
      <c r="C145" s="126" t="s">
        <v>370</v>
      </c>
      <c r="D145" s="126" t="s">
        <v>156</v>
      </c>
      <c r="E145" s="127" t="s">
        <v>2189</v>
      </c>
      <c r="F145" s="128" t="s">
        <v>626</v>
      </c>
      <c r="G145" s="129" t="s">
        <v>159</v>
      </c>
      <c r="H145" s="130">
        <v>6</v>
      </c>
      <c r="I145" s="131">
        <v>149.10225</v>
      </c>
      <c r="J145" s="132">
        <f t="shared" si="20"/>
        <v>894.61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894.61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894.61</v>
      </c>
      <c r="BL145" s="15" t="s">
        <v>161</v>
      </c>
      <c r="BM145" s="138" t="s">
        <v>690</v>
      </c>
    </row>
    <row r="146" spans="2:65" s="1" customFormat="1" ht="16.5" customHeight="1">
      <c r="B146" s="125"/>
      <c r="C146" s="126" t="s">
        <v>374</v>
      </c>
      <c r="D146" s="126" t="s">
        <v>156</v>
      </c>
      <c r="E146" s="127" t="s">
        <v>2190</v>
      </c>
      <c r="F146" s="128" t="s">
        <v>630</v>
      </c>
      <c r="G146" s="129" t="s">
        <v>159</v>
      </c>
      <c r="H146" s="130">
        <v>6</v>
      </c>
      <c r="I146" s="131">
        <v>211.917585</v>
      </c>
      <c r="J146" s="132">
        <f t="shared" si="20"/>
        <v>1271.51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1271.51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1271.51</v>
      </c>
      <c r="BL146" s="15" t="s">
        <v>161</v>
      </c>
      <c r="BM146" s="138" t="s">
        <v>695</v>
      </c>
    </row>
    <row r="147" spans="2:65" s="1" customFormat="1" ht="16.5" customHeight="1">
      <c r="B147" s="125"/>
      <c r="C147" s="126" t="s">
        <v>378</v>
      </c>
      <c r="D147" s="126" t="s">
        <v>156</v>
      </c>
      <c r="E147" s="127" t="s">
        <v>2191</v>
      </c>
      <c r="F147" s="128" t="s">
        <v>633</v>
      </c>
      <c r="G147" s="129" t="s">
        <v>159</v>
      </c>
      <c r="H147" s="130">
        <v>1</v>
      </c>
      <c r="I147" s="131">
        <v>206.33827499999998</v>
      </c>
      <c r="J147" s="132">
        <f t="shared" si="20"/>
        <v>206.34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206.34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206.34</v>
      </c>
      <c r="BL147" s="15" t="s">
        <v>161</v>
      </c>
      <c r="BM147" s="138" t="s">
        <v>697</v>
      </c>
    </row>
    <row r="148" spans="2:65" s="1" customFormat="1" ht="16.5" customHeight="1">
      <c r="B148" s="125"/>
      <c r="C148" s="126" t="s">
        <v>382</v>
      </c>
      <c r="D148" s="126" t="s">
        <v>156</v>
      </c>
      <c r="E148" s="127" t="s">
        <v>2192</v>
      </c>
      <c r="F148" s="128" t="s">
        <v>637</v>
      </c>
      <c r="G148" s="129" t="s">
        <v>159</v>
      </c>
      <c r="H148" s="130">
        <v>10</v>
      </c>
      <c r="I148" s="131">
        <v>15.679785000000001</v>
      </c>
      <c r="J148" s="132">
        <f t="shared" si="20"/>
        <v>156.80000000000001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156.80000000000001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156.80000000000001</v>
      </c>
      <c r="BL148" s="15" t="s">
        <v>161</v>
      </c>
      <c r="BM148" s="138" t="s">
        <v>700</v>
      </c>
    </row>
    <row r="149" spans="2:65" s="1" customFormat="1" ht="16.5" customHeight="1">
      <c r="B149" s="125"/>
      <c r="C149" s="126" t="s">
        <v>386</v>
      </c>
      <c r="D149" s="126" t="s">
        <v>156</v>
      </c>
      <c r="E149" s="127" t="s">
        <v>2193</v>
      </c>
      <c r="F149" s="128" t="s">
        <v>641</v>
      </c>
      <c r="G149" s="129" t="s">
        <v>159</v>
      </c>
      <c r="H149" s="130">
        <v>10</v>
      </c>
      <c r="I149" s="131">
        <v>14.852507999999998</v>
      </c>
      <c r="J149" s="132">
        <f t="shared" si="20"/>
        <v>148.53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148.53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148.53</v>
      </c>
      <c r="BL149" s="15" t="s">
        <v>161</v>
      </c>
      <c r="BM149" s="138" t="s">
        <v>702</v>
      </c>
    </row>
    <row r="150" spans="2:65" s="1" customFormat="1" ht="16.5" customHeight="1">
      <c r="B150" s="125"/>
      <c r="C150" s="126" t="s">
        <v>328</v>
      </c>
      <c r="D150" s="126" t="s">
        <v>156</v>
      </c>
      <c r="E150" s="127" t="s">
        <v>2194</v>
      </c>
      <c r="F150" s="128" t="s">
        <v>1116</v>
      </c>
      <c r="G150" s="129" t="s">
        <v>159</v>
      </c>
      <c r="H150" s="130">
        <v>2</v>
      </c>
      <c r="I150" s="131">
        <v>261.94860449999999</v>
      </c>
      <c r="J150" s="132">
        <f t="shared" si="20"/>
        <v>523.9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523.9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523.9</v>
      </c>
      <c r="BL150" s="15" t="s">
        <v>161</v>
      </c>
      <c r="BM150" s="138" t="s">
        <v>705</v>
      </c>
    </row>
    <row r="151" spans="2:65" s="1" customFormat="1" ht="16.5" customHeight="1">
      <c r="B151" s="125"/>
      <c r="C151" s="126" t="s">
        <v>393</v>
      </c>
      <c r="D151" s="126" t="s">
        <v>156</v>
      </c>
      <c r="E151" s="127" t="s">
        <v>2195</v>
      </c>
      <c r="F151" s="128" t="s">
        <v>2196</v>
      </c>
      <c r="G151" s="129" t="s">
        <v>159</v>
      </c>
      <c r="H151" s="130">
        <v>3</v>
      </c>
      <c r="I151" s="131">
        <v>543.68452050000008</v>
      </c>
      <c r="J151" s="132">
        <f t="shared" si="20"/>
        <v>1631.05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1631.05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1631.05</v>
      </c>
      <c r="BL151" s="15" t="s">
        <v>161</v>
      </c>
      <c r="BM151" s="138" t="s">
        <v>707</v>
      </c>
    </row>
    <row r="152" spans="2:65" s="1" customFormat="1" ht="16.5" customHeight="1">
      <c r="B152" s="125"/>
      <c r="C152" s="126" t="s">
        <v>333</v>
      </c>
      <c r="D152" s="126" t="s">
        <v>156</v>
      </c>
      <c r="E152" s="127" t="s">
        <v>2197</v>
      </c>
      <c r="F152" s="128" t="s">
        <v>1126</v>
      </c>
      <c r="G152" s="129" t="s">
        <v>159</v>
      </c>
      <c r="H152" s="130">
        <v>3</v>
      </c>
      <c r="I152" s="131">
        <v>26.9346</v>
      </c>
      <c r="J152" s="132">
        <f t="shared" si="20"/>
        <v>80.8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80.8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80.8</v>
      </c>
      <c r="BL152" s="15" t="s">
        <v>161</v>
      </c>
      <c r="BM152" s="138" t="s">
        <v>1479</v>
      </c>
    </row>
    <row r="153" spans="2:65" s="1" customFormat="1" ht="16.5" customHeight="1">
      <c r="B153" s="125"/>
      <c r="C153" s="126" t="s">
        <v>579</v>
      </c>
      <c r="D153" s="126" t="s">
        <v>156</v>
      </c>
      <c r="E153" s="127" t="s">
        <v>2198</v>
      </c>
      <c r="F153" s="128" t="s">
        <v>1128</v>
      </c>
      <c r="G153" s="129" t="s">
        <v>159</v>
      </c>
      <c r="H153" s="130">
        <v>1</v>
      </c>
      <c r="I153" s="131">
        <v>29.820449999999997</v>
      </c>
      <c r="J153" s="132">
        <f t="shared" si="20"/>
        <v>29.82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29.82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29.82</v>
      </c>
      <c r="BL153" s="15" t="s">
        <v>161</v>
      </c>
      <c r="BM153" s="138" t="s">
        <v>1481</v>
      </c>
    </row>
    <row r="154" spans="2:65" s="1" customFormat="1" ht="16.5" customHeight="1">
      <c r="B154" s="125"/>
      <c r="C154" s="126" t="s">
        <v>337</v>
      </c>
      <c r="D154" s="126" t="s">
        <v>156</v>
      </c>
      <c r="E154" s="127" t="s">
        <v>2199</v>
      </c>
      <c r="F154" s="128" t="s">
        <v>1130</v>
      </c>
      <c r="G154" s="129" t="s">
        <v>159</v>
      </c>
      <c r="H154" s="130">
        <v>1</v>
      </c>
      <c r="I154" s="131">
        <v>74.839709999999997</v>
      </c>
      <c r="J154" s="132">
        <f t="shared" si="20"/>
        <v>74.84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74.84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74.84</v>
      </c>
      <c r="BL154" s="15" t="s">
        <v>161</v>
      </c>
      <c r="BM154" s="138" t="s">
        <v>1774</v>
      </c>
    </row>
    <row r="155" spans="2:65" s="1" customFormat="1" ht="16.5" customHeight="1">
      <c r="B155" s="125"/>
      <c r="C155" s="126" t="s">
        <v>586</v>
      </c>
      <c r="D155" s="126" t="s">
        <v>156</v>
      </c>
      <c r="E155" s="127" t="s">
        <v>2200</v>
      </c>
      <c r="F155" s="128" t="s">
        <v>2031</v>
      </c>
      <c r="G155" s="129" t="s">
        <v>159</v>
      </c>
      <c r="H155" s="130">
        <v>2</v>
      </c>
      <c r="I155" s="131">
        <v>99.369434999999996</v>
      </c>
      <c r="J155" s="132">
        <f t="shared" si="20"/>
        <v>198.74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198.74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198.74</v>
      </c>
      <c r="BL155" s="15" t="s">
        <v>161</v>
      </c>
      <c r="BM155" s="138" t="s">
        <v>1778</v>
      </c>
    </row>
    <row r="156" spans="2:65" s="1" customFormat="1" ht="16.5" customHeight="1">
      <c r="B156" s="125"/>
      <c r="C156" s="126" t="s">
        <v>340</v>
      </c>
      <c r="D156" s="126" t="s">
        <v>156</v>
      </c>
      <c r="E156" s="127" t="s">
        <v>2201</v>
      </c>
      <c r="F156" s="128" t="s">
        <v>662</v>
      </c>
      <c r="G156" s="129" t="s">
        <v>159</v>
      </c>
      <c r="H156" s="130">
        <v>3</v>
      </c>
      <c r="I156" s="131">
        <v>16.16076</v>
      </c>
      <c r="J156" s="132">
        <f t="shared" si="20"/>
        <v>48.48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48.48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48.48</v>
      </c>
      <c r="BL156" s="15" t="s">
        <v>161</v>
      </c>
      <c r="BM156" s="138" t="s">
        <v>1780</v>
      </c>
    </row>
    <row r="157" spans="2:65" s="1" customFormat="1" ht="16.5" customHeight="1">
      <c r="B157" s="125"/>
      <c r="C157" s="126" t="s">
        <v>593</v>
      </c>
      <c r="D157" s="126" t="s">
        <v>156</v>
      </c>
      <c r="E157" s="127" t="s">
        <v>2202</v>
      </c>
      <c r="F157" s="128" t="s">
        <v>666</v>
      </c>
      <c r="G157" s="129" t="s">
        <v>159</v>
      </c>
      <c r="H157" s="130">
        <v>1</v>
      </c>
      <c r="I157" s="131">
        <v>62.680661999999998</v>
      </c>
      <c r="J157" s="132">
        <f t="shared" si="20"/>
        <v>62.68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62.68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62.68</v>
      </c>
      <c r="BL157" s="15" t="s">
        <v>161</v>
      </c>
      <c r="BM157" s="138" t="s">
        <v>773</v>
      </c>
    </row>
    <row r="158" spans="2:65" s="1" customFormat="1" ht="16.5" customHeight="1">
      <c r="B158" s="125"/>
      <c r="C158" s="126" t="s">
        <v>596</v>
      </c>
      <c r="D158" s="126" t="s">
        <v>156</v>
      </c>
      <c r="E158" s="127" t="s">
        <v>2203</v>
      </c>
      <c r="F158" s="128" t="s">
        <v>680</v>
      </c>
      <c r="G158" s="129" t="s">
        <v>159</v>
      </c>
      <c r="H158" s="130">
        <v>160</v>
      </c>
      <c r="I158" s="131">
        <v>16.333911000000001</v>
      </c>
      <c r="J158" s="132">
        <f t="shared" si="20"/>
        <v>2613.4299999999998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2613.4299999999998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2613.4299999999998</v>
      </c>
      <c r="BL158" s="15" t="s">
        <v>161</v>
      </c>
      <c r="BM158" s="138" t="s">
        <v>1186</v>
      </c>
    </row>
    <row r="159" spans="2:65" s="1" customFormat="1" ht="16.5" customHeight="1">
      <c r="B159" s="125"/>
      <c r="C159" s="126" t="s">
        <v>599</v>
      </c>
      <c r="D159" s="126" t="s">
        <v>156</v>
      </c>
      <c r="E159" s="127" t="s">
        <v>2204</v>
      </c>
      <c r="F159" s="128" t="s">
        <v>683</v>
      </c>
      <c r="G159" s="129" t="s">
        <v>159</v>
      </c>
      <c r="H159" s="130">
        <v>10</v>
      </c>
      <c r="I159" s="131">
        <v>16.333911000000001</v>
      </c>
      <c r="J159" s="132">
        <f t="shared" si="20"/>
        <v>163.34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163.34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163.34</v>
      </c>
      <c r="BL159" s="15" t="s">
        <v>161</v>
      </c>
      <c r="BM159" s="138" t="s">
        <v>2205</v>
      </c>
    </row>
    <row r="160" spans="2:65" s="1" customFormat="1" ht="16.5" customHeight="1">
      <c r="B160" s="125"/>
      <c r="C160" s="126" t="s">
        <v>602</v>
      </c>
      <c r="D160" s="126" t="s">
        <v>156</v>
      </c>
      <c r="E160" s="127" t="s">
        <v>2206</v>
      </c>
      <c r="F160" s="128" t="s">
        <v>687</v>
      </c>
      <c r="G160" s="129" t="s">
        <v>159</v>
      </c>
      <c r="H160" s="130">
        <v>11</v>
      </c>
      <c r="I160" s="131">
        <v>62.680661999999998</v>
      </c>
      <c r="J160" s="132">
        <f t="shared" si="20"/>
        <v>689.49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689.49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689.49</v>
      </c>
      <c r="BL160" s="15" t="s">
        <v>161</v>
      </c>
      <c r="BM160" s="138" t="s">
        <v>2207</v>
      </c>
    </row>
    <row r="161" spans="2:65" s="1" customFormat="1" ht="16.5" customHeight="1">
      <c r="B161" s="125"/>
      <c r="C161" s="126" t="s">
        <v>606</v>
      </c>
      <c r="D161" s="126" t="s">
        <v>156</v>
      </c>
      <c r="E161" s="127" t="s">
        <v>2208</v>
      </c>
      <c r="F161" s="128" t="s">
        <v>2209</v>
      </c>
      <c r="G161" s="129" t="s">
        <v>159</v>
      </c>
      <c r="H161" s="130">
        <v>1</v>
      </c>
      <c r="I161" s="131">
        <v>39048.24396</v>
      </c>
      <c r="J161" s="132">
        <f t="shared" si="20"/>
        <v>39048.239999999998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39048.239999999998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39048.239999999998</v>
      </c>
      <c r="BL161" s="15" t="s">
        <v>161</v>
      </c>
      <c r="BM161" s="138" t="s">
        <v>2210</v>
      </c>
    </row>
    <row r="162" spans="2:65" s="1" customFormat="1" ht="37.9" customHeight="1">
      <c r="B162" s="125"/>
      <c r="C162" s="126" t="s">
        <v>609</v>
      </c>
      <c r="D162" s="126" t="s">
        <v>156</v>
      </c>
      <c r="E162" s="127" t="s">
        <v>2211</v>
      </c>
      <c r="F162" s="128" t="s">
        <v>158</v>
      </c>
      <c r="G162" s="129" t="s">
        <v>159</v>
      </c>
      <c r="H162" s="130">
        <v>1</v>
      </c>
      <c r="I162" s="131">
        <v>55211.707039499997</v>
      </c>
      <c r="J162" s="132">
        <f t="shared" ref="J162:J163" si="30">ROUND(I162*H162,2)</f>
        <v>55211.71</v>
      </c>
      <c r="K162" s="128" t="s">
        <v>3</v>
      </c>
      <c r="L162" s="133"/>
      <c r="M162" s="134" t="s">
        <v>3</v>
      </c>
      <c r="N162" s="135" t="s">
        <v>42</v>
      </c>
      <c r="P162" s="136">
        <f t="shared" ref="P162:P163" si="31">O162*H162</f>
        <v>0</v>
      </c>
      <c r="Q162" s="136">
        <v>0</v>
      </c>
      <c r="R162" s="136">
        <f t="shared" ref="R162:R163" si="32">Q162*H162</f>
        <v>0</v>
      </c>
      <c r="S162" s="136">
        <v>0</v>
      </c>
      <c r="T162" s="137">
        <f t="shared" ref="T162:T163" si="33">S162*H162</f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55211.71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55211.71</v>
      </c>
      <c r="BL162" s="15" t="s">
        <v>161</v>
      </c>
      <c r="BM162" s="138" t="s">
        <v>2212</v>
      </c>
    </row>
    <row r="163" spans="2:65" s="1" customFormat="1" ht="16.5" customHeight="1">
      <c r="B163" s="125"/>
      <c r="C163" s="126" t="s">
        <v>612</v>
      </c>
      <c r="D163" s="126" t="s">
        <v>156</v>
      </c>
      <c r="E163" s="127" t="s">
        <v>2213</v>
      </c>
      <c r="F163" s="128" t="s">
        <v>163</v>
      </c>
      <c r="G163" s="129" t="s">
        <v>164</v>
      </c>
      <c r="H163" s="130">
        <v>1</v>
      </c>
      <c r="I163" s="131">
        <v>63103.92</v>
      </c>
      <c r="J163" s="132">
        <f t="shared" si="30"/>
        <v>63103.92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31"/>
        <v>0</v>
      </c>
      <c r="Q163" s="136">
        <v>0</v>
      </c>
      <c r="R163" s="136">
        <f t="shared" si="32"/>
        <v>0</v>
      </c>
      <c r="S163" s="136">
        <v>0</v>
      </c>
      <c r="T163" s="137">
        <f t="shared" si="3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63103.92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63103.92</v>
      </c>
      <c r="BL163" s="15" t="s">
        <v>161</v>
      </c>
      <c r="BM163" s="138" t="s">
        <v>2214</v>
      </c>
    </row>
    <row r="164" spans="2:65" s="11" customFormat="1" ht="22.9" customHeight="1">
      <c r="B164" s="113"/>
      <c r="D164" s="114" t="s">
        <v>70</v>
      </c>
      <c r="E164" s="123" t="s">
        <v>718</v>
      </c>
      <c r="F164" s="123" t="s">
        <v>2215</v>
      </c>
      <c r="I164" s="116"/>
      <c r="J164" s="124">
        <f>BK164</f>
        <v>21559.23</v>
      </c>
      <c r="L164" s="113"/>
      <c r="M164" s="118"/>
      <c r="P164" s="119">
        <f>SUM(P165:P169)</f>
        <v>0</v>
      </c>
      <c r="R164" s="119">
        <f>SUM(R165:R169)</f>
        <v>0</v>
      </c>
      <c r="T164" s="120">
        <f>SUM(T165:T169)</f>
        <v>0</v>
      </c>
      <c r="AR164" s="114" t="s">
        <v>79</v>
      </c>
      <c r="AT164" s="121" t="s">
        <v>70</v>
      </c>
      <c r="AU164" s="121" t="s">
        <v>79</v>
      </c>
      <c r="AY164" s="114" t="s">
        <v>153</v>
      </c>
      <c r="BK164" s="122">
        <f>SUM(BK165:BK169)</f>
        <v>21559.23</v>
      </c>
    </row>
    <row r="165" spans="2:65" s="1" customFormat="1" ht="16.5" customHeight="1">
      <c r="B165" s="125"/>
      <c r="C165" s="126" t="s">
        <v>616</v>
      </c>
      <c r="D165" s="126" t="s">
        <v>156</v>
      </c>
      <c r="E165" s="127" t="s">
        <v>2216</v>
      </c>
      <c r="F165" s="128" t="s">
        <v>723</v>
      </c>
      <c r="G165" s="129" t="s">
        <v>159</v>
      </c>
      <c r="H165" s="130">
        <v>1</v>
      </c>
      <c r="I165" s="131">
        <v>9198.1659</v>
      </c>
      <c r="J165" s="132">
        <f>ROUND(I165*H165,2)</f>
        <v>9198.17</v>
      </c>
      <c r="K165" s="128" t="s">
        <v>3</v>
      </c>
      <c r="L165" s="133"/>
      <c r="M165" s="134" t="s">
        <v>3</v>
      </c>
      <c r="N165" s="135" t="s">
        <v>42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>IF(N165="základní",J165,0)</f>
        <v>9198.17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79</v>
      </c>
      <c r="BK165" s="139">
        <f>ROUND(I165*H165,2)</f>
        <v>9198.17</v>
      </c>
      <c r="BL165" s="15" t="s">
        <v>161</v>
      </c>
      <c r="BM165" s="138" t="s">
        <v>2217</v>
      </c>
    </row>
    <row r="166" spans="2:65" s="1" customFormat="1" ht="16.5" customHeight="1">
      <c r="B166" s="125"/>
      <c r="C166" s="126" t="s">
        <v>620</v>
      </c>
      <c r="D166" s="126" t="s">
        <v>156</v>
      </c>
      <c r="E166" s="127" t="s">
        <v>2218</v>
      </c>
      <c r="F166" s="128" t="s">
        <v>727</v>
      </c>
      <c r="G166" s="129" t="s">
        <v>159</v>
      </c>
      <c r="H166" s="130">
        <v>2</v>
      </c>
      <c r="I166" s="131">
        <v>2313.4897499999997</v>
      </c>
      <c r="J166" s="132">
        <f>ROUND(I166*H166,2)</f>
        <v>4626.9799999999996</v>
      </c>
      <c r="K166" s="128" t="s">
        <v>3</v>
      </c>
      <c r="L166" s="133"/>
      <c r="M166" s="134" t="s">
        <v>3</v>
      </c>
      <c r="N166" s="135" t="s">
        <v>42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>IF(N166="základní",J166,0)</f>
        <v>4626.9799999999996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79</v>
      </c>
      <c r="BK166" s="139">
        <f>ROUND(I166*H166,2)</f>
        <v>4626.9799999999996</v>
      </c>
      <c r="BL166" s="15" t="s">
        <v>161</v>
      </c>
      <c r="BM166" s="138" t="s">
        <v>2219</v>
      </c>
    </row>
    <row r="167" spans="2:65" s="1" customFormat="1" ht="16.5" customHeight="1">
      <c r="B167" s="125"/>
      <c r="C167" s="126" t="s">
        <v>624</v>
      </c>
      <c r="D167" s="126" t="s">
        <v>156</v>
      </c>
      <c r="E167" s="127" t="s">
        <v>2220</v>
      </c>
      <c r="F167" s="128" t="s">
        <v>730</v>
      </c>
      <c r="G167" s="129" t="s">
        <v>159</v>
      </c>
      <c r="H167" s="130">
        <v>1</v>
      </c>
      <c r="I167" s="131">
        <v>2607.84645</v>
      </c>
      <c r="J167" s="132">
        <f>ROUND(I167*H167,2)</f>
        <v>2607.85</v>
      </c>
      <c r="K167" s="128" t="s">
        <v>3</v>
      </c>
      <c r="L167" s="133"/>
      <c r="M167" s="134" t="s">
        <v>3</v>
      </c>
      <c r="N167" s="135" t="s">
        <v>42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>IF(N167="základní",J167,0)</f>
        <v>2607.85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5" t="s">
        <v>79</v>
      </c>
      <c r="BK167" s="139">
        <f>ROUND(I167*H167,2)</f>
        <v>2607.85</v>
      </c>
      <c r="BL167" s="15" t="s">
        <v>161</v>
      </c>
      <c r="BM167" s="138" t="s">
        <v>2221</v>
      </c>
    </row>
    <row r="168" spans="2:65" s="1" customFormat="1" ht="16.5" customHeight="1">
      <c r="B168" s="125"/>
      <c r="C168" s="126" t="s">
        <v>628</v>
      </c>
      <c r="D168" s="126" t="s">
        <v>156</v>
      </c>
      <c r="E168" s="127" t="s">
        <v>2222</v>
      </c>
      <c r="F168" s="128" t="s">
        <v>734</v>
      </c>
      <c r="G168" s="129" t="s">
        <v>159</v>
      </c>
      <c r="H168" s="130">
        <v>1</v>
      </c>
      <c r="I168" s="131">
        <v>4381.6822499999998</v>
      </c>
      <c r="J168" s="132">
        <f>ROUND(I168*H168,2)</f>
        <v>4381.68</v>
      </c>
      <c r="K168" s="128" t="s">
        <v>3</v>
      </c>
      <c r="L168" s="133"/>
      <c r="M168" s="134" t="s">
        <v>3</v>
      </c>
      <c r="N168" s="135" t="s">
        <v>42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>IF(N168="základní",J168,0)</f>
        <v>4381.68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79</v>
      </c>
      <c r="BK168" s="139">
        <f>ROUND(I168*H168,2)</f>
        <v>4381.68</v>
      </c>
      <c r="BL168" s="15" t="s">
        <v>161</v>
      </c>
      <c r="BM168" s="138" t="s">
        <v>2223</v>
      </c>
    </row>
    <row r="169" spans="2:65" s="1" customFormat="1" ht="16.5" customHeight="1">
      <c r="B169" s="125"/>
      <c r="C169" s="126" t="s">
        <v>348</v>
      </c>
      <c r="D169" s="126" t="s">
        <v>156</v>
      </c>
      <c r="E169" s="127" t="s">
        <v>2224</v>
      </c>
      <c r="F169" s="128" t="s">
        <v>747</v>
      </c>
      <c r="G169" s="129" t="s">
        <v>159</v>
      </c>
      <c r="H169" s="130">
        <v>1</v>
      </c>
      <c r="I169" s="131">
        <v>744.54930000000002</v>
      </c>
      <c r="J169" s="132">
        <f>ROUND(I169*H169,2)</f>
        <v>744.55</v>
      </c>
      <c r="K169" s="128" t="s">
        <v>3</v>
      </c>
      <c r="L169" s="133"/>
      <c r="M169" s="134" t="s">
        <v>3</v>
      </c>
      <c r="N169" s="135" t="s">
        <v>42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>IF(N169="základní",J169,0)</f>
        <v>744.55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5" t="s">
        <v>79</v>
      </c>
      <c r="BK169" s="139">
        <f>ROUND(I169*H169,2)</f>
        <v>744.55</v>
      </c>
      <c r="BL169" s="15" t="s">
        <v>161</v>
      </c>
      <c r="BM169" s="138" t="s">
        <v>2225</v>
      </c>
    </row>
    <row r="170" spans="2:65" s="11" customFormat="1" ht="22.9" customHeight="1">
      <c r="B170" s="113"/>
      <c r="D170" s="114" t="s">
        <v>70</v>
      </c>
      <c r="E170" s="123" t="s">
        <v>774</v>
      </c>
      <c r="F170" s="123" t="s">
        <v>775</v>
      </c>
      <c r="I170" s="116"/>
      <c r="J170" s="124">
        <f>BK170</f>
        <v>2312.5300000000002</v>
      </c>
      <c r="L170" s="113"/>
      <c r="M170" s="118"/>
      <c r="P170" s="119">
        <f>P171</f>
        <v>0</v>
      </c>
      <c r="R170" s="119">
        <f>R171</f>
        <v>0</v>
      </c>
      <c r="T170" s="120">
        <f>T171</f>
        <v>0</v>
      </c>
      <c r="AR170" s="114" t="s">
        <v>79</v>
      </c>
      <c r="AT170" s="121" t="s">
        <v>70</v>
      </c>
      <c r="AU170" s="121" t="s">
        <v>79</v>
      </c>
      <c r="AY170" s="114" t="s">
        <v>153</v>
      </c>
      <c r="BK170" s="122">
        <f>BK171</f>
        <v>2312.5300000000002</v>
      </c>
    </row>
    <row r="171" spans="2:65" s="1" customFormat="1" ht="16.5" customHeight="1">
      <c r="B171" s="125"/>
      <c r="C171" s="126" t="s">
        <v>635</v>
      </c>
      <c r="D171" s="126" t="s">
        <v>156</v>
      </c>
      <c r="E171" s="127" t="s">
        <v>2226</v>
      </c>
      <c r="F171" s="128" t="s">
        <v>778</v>
      </c>
      <c r="G171" s="129" t="s">
        <v>159</v>
      </c>
      <c r="H171" s="130">
        <v>2</v>
      </c>
      <c r="I171" s="131">
        <v>1156.2638999999999</v>
      </c>
      <c r="J171" s="132">
        <f>ROUND(I171*H171,2)</f>
        <v>2312.5300000000002</v>
      </c>
      <c r="K171" s="128" t="s">
        <v>3</v>
      </c>
      <c r="L171" s="133"/>
      <c r="M171" s="134" t="s">
        <v>3</v>
      </c>
      <c r="N171" s="135" t="s">
        <v>42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>IF(N171="základní",J171,0)</f>
        <v>2312.5300000000002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5" t="s">
        <v>79</v>
      </c>
      <c r="BK171" s="139">
        <f>ROUND(I171*H171,2)</f>
        <v>2312.5300000000002</v>
      </c>
      <c r="BL171" s="15" t="s">
        <v>161</v>
      </c>
      <c r="BM171" s="138" t="s">
        <v>2227</v>
      </c>
    </row>
    <row r="172" spans="2:65" s="11" customFormat="1" ht="22.9" customHeight="1">
      <c r="B172" s="113"/>
      <c r="D172" s="114" t="s">
        <v>70</v>
      </c>
      <c r="E172" s="123" t="s">
        <v>1187</v>
      </c>
      <c r="F172" s="123" t="s">
        <v>781</v>
      </c>
      <c r="I172" s="116"/>
      <c r="J172" s="124">
        <f>BK172</f>
        <v>2919.52</v>
      </c>
      <c r="L172" s="113"/>
      <c r="M172" s="118"/>
      <c r="P172" s="119">
        <f>P173</f>
        <v>0</v>
      </c>
      <c r="R172" s="119">
        <f>R173</f>
        <v>0</v>
      </c>
      <c r="T172" s="120">
        <f>T173</f>
        <v>0</v>
      </c>
      <c r="AR172" s="114" t="s">
        <v>79</v>
      </c>
      <c r="AT172" s="121" t="s">
        <v>70</v>
      </c>
      <c r="AU172" s="121" t="s">
        <v>79</v>
      </c>
      <c r="AY172" s="114" t="s">
        <v>153</v>
      </c>
      <c r="BK172" s="122">
        <f>BK173</f>
        <v>2919.52</v>
      </c>
    </row>
    <row r="173" spans="2:65" s="11" customFormat="1" ht="20.85" customHeight="1">
      <c r="B173" s="113"/>
      <c r="D173" s="114" t="s">
        <v>70</v>
      </c>
      <c r="E173" s="123" t="s">
        <v>1200</v>
      </c>
      <c r="F173" s="123" t="s">
        <v>1201</v>
      </c>
      <c r="I173" s="116"/>
      <c r="J173" s="124">
        <f>BK173</f>
        <v>2919.52</v>
      </c>
      <c r="L173" s="113"/>
      <c r="M173" s="118"/>
      <c r="P173" s="119">
        <f>P174</f>
        <v>0</v>
      </c>
      <c r="R173" s="119">
        <f>R174</f>
        <v>0</v>
      </c>
      <c r="T173" s="120">
        <f>T174</f>
        <v>0</v>
      </c>
      <c r="AR173" s="114" t="s">
        <v>79</v>
      </c>
      <c r="AT173" s="121" t="s">
        <v>70</v>
      </c>
      <c r="AU173" s="121" t="s">
        <v>81</v>
      </c>
      <c r="AY173" s="114" t="s">
        <v>153</v>
      </c>
      <c r="BK173" s="122">
        <f>BK174</f>
        <v>2919.52</v>
      </c>
    </row>
    <row r="174" spans="2:65" s="1" customFormat="1" ht="16.5" customHeight="1">
      <c r="B174" s="125"/>
      <c r="C174" s="126" t="s">
        <v>639</v>
      </c>
      <c r="D174" s="126" t="s">
        <v>156</v>
      </c>
      <c r="E174" s="127" t="s">
        <v>2228</v>
      </c>
      <c r="F174" s="128" t="s">
        <v>1203</v>
      </c>
      <c r="G174" s="129" t="s">
        <v>159</v>
      </c>
      <c r="H174" s="130">
        <v>1</v>
      </c>
      <c r="I174" s="131">
        <v>2919.5182500000001</v>
      </c>
      <c r="J174" s="132">
        <f>ROUND(I174*H174,2)</f>
        <v>2919.52</v>
      </c>
      <c r="K174" s="128" t="s">
        <v>3</v>
      </c>
      <c r="L174" s="133"/>
      <c r="M174" s="134" t="s">
        <v>3</v>
      </c>
      <c r="N174" s="135" t="s">
        <v>42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160</v>
      </c>
      <c r="AT174" s="138" t="s">
        <v>156</v>
      </c>
      <c r="AU174" s="138" t="s">
        <v>167</v>
      </c>
      <c r="AY174" s="15" t="s">
        <v>153</v>
      </c>
      <c r="BE174" s="139">
        <f>IF(N174="základní",J174,0)</f>
        <v>2919.52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79</v>
      </c>
      <c r="BK174" s="139">
        <f>ROUND(I174*H174,2)</f>
        <v>2919.52</v>
      </c>
      <c r="BL174" s="15" t="s">
        <v>161</v>
      </c>
      <c r="BM174" s="138" t="s">
        <v>2229</v>
      </c>
    </row>
    <row r="175" spans="2:65" s="11" customFormat="1" ht="22.9" customHeight="1">
      <c r="B175" s="113"/>
      <c r="D175" s="114" t="s">
        <v>70</v>
      </c>
      <c r="E175" s="123" t="s">
        <v>341</v>
      </c>
      <c r="F175" s="123" t="s">
        <v>342</v>
      </c>
      <c r="I175" s="116"/>
      <c r="J175" s="124">
        <f>BK175</f>
        <v>229724.13</v>
      </c>
      <c r="L175" s="113"/>
      <c r="M175" s="118"/>
      <c r="P175" s="119">
        <f>SUM(P176:P186)</f>
        <v>0</v>
      </c>
      <c r="R175" s="119">
        <f>SUM(R176:R186)</f>
        <v>0</v>
      </c>
      <c r="T175" s="120">
        <f>SUM(T176:T186)</f>
        <v>0</v>
      </c>
      <c r="AR175" s="114" t="s">
        <v>79</v>
      </c>
      <c r="AT175" s="121" t="s">
        <v>70</v>
      </c>
      <c r="AU175" s="121" t="s">
        <v>79</v>
      </c>
      <c r="AY175" s="114" t="s">
        <v>153</v>
      </c>
      <c r="BK175" s="122">
        <f>SUM(BK176:BK186)</f>
        <v>229724.13</v>
      </c>
    </row>
    <row r="176" spans="2:65" s="1" customFormat="1" ht="16.5" customHeight="1">
      <c r="B176" s="125"/>
      <c r="C176" s="140" t="s">
        <v>643</v>
      </c>
      <c r="D176" s="140" t="s">
        <v>344</v>
      </c>
      <c r="E176" s="141" t="s">
        <v>2230</v>
      </c>
      <c r="F176" s="142" t="s">
        <v>2231</v>
      </c>
      <c r="G176" s="143" t="s">
        <v>347</v>
      </c>
      <c r="H176" s="144">
        <v>160</v>
      </c>
      <c r="I176" s="145">
        <v>460</v>
      </c>
      <c r="J176" s="146">
        <f t="shared" ref="J176:J186" si="34">ROUND(I176*H176,2)</f>
        <v>73600</v>
      </c>
      <c r="K176" s="142" t="s">
        <v>3</v>
      </c>
      <c r="L176" s="30"/>
      <c r="M176" s="147" t="s">
        <v>3</v>
      </c>
      <c r="N176" s="148" t="s">
        <v>42</v>
      </c>
      <c r="P176" s="136">
        <f t="shared" ref="P176:P186" si="35">O176*H176</f>
        <v>0</v>
      </c>
      <c r="Q176" s="136">
        <v>0</v>
      </c>
      <c r="R176" s="136">
        <f t="shared" ref="R176:R186" si="36">Q176*H176</f>
        <v>0</v>
      </c>
      <c r="S176" s="136">
        <v>0</v>
      </c>
      <c r="T176" s="137">
        <f t="shared" ref="T176:T186" si="37">S176*H176</f>
        <v>0</v>
      </c>
      <c r="AR176" s="138" t="s">
        <v>161</v>
      </c>
      <c r="AT176" s="138" t="s">
        <v>344</v>
      </c>
      <c r="AU176" s="138" t="s">
        <v>81</v>
      </c>
      <c r="AY176" s="15" t="s">
        <v>153</v>
      </c>
      <c r="BE176" s="139">
        <f t="shared" ref="BE176:BE186" si="38">IF(N176="základní",J176,0)</f>
        <v>73600</v>
      </c>
      <c r="BF176" s="139">
        <f t="shared" ref="BF176:BF186" si="39">IF(N176="snížená",J176,0)</f>
        <v>0</v>
      </c>
      <c r="BG176" s="139">
        <f t="shared" ref="BG176:BG186" si="40">IF(N176="zákl. přenesená",J176,0)</f>
        <v>0</v>
      </c>
      <c r="BH176" s="139">
        <f t="shared" ref="BH176:BH186" si="41">IF(N176="sníž. přenesená",J176,0)</f>
        <v>0</v>
      </c>
      <c r="BI176" s="139">
        <f t="shared" ref="BI176:BI186" si="42">IF(N176="nulová",J176,0)</f>
        <v>0</v>
      </c>
      <c r="BJ176" s="15" t="s">
        <v>79</v>
      </c>
      <c r="BK176" s="139">
        <f t="shared" ref="BK176:BK186" si="43">ROUND(I176*H176,2)</f>
        <v>73600</v>
      </c>
      <c r="BL176" s="15" t="s">
        <v>161</v>
      </c>
      <c r="BM176" s="138" t="s">
        <v>2232</v>
      </c>
    </row>
    <row r="177" spans="2:65" s="1" customFormat="1" ht="16.5" customHeight="1">
      <c r="B177" s="125"/>
      <c r="C177" s="140" t="s">
        <v>545</v>
      </c>
      <c r="D177" s="140" t="s">
        <v>344</v>
      </c>
      <c r="E177" s="141" t="s">
        <v>2233</v>
      </c>
      <c r="F177" s="142" t="s">
        <v>2234</v>
      </c>
      <c r="G177" s="143" t="s">
        <v>347</v>
      </c>
      <c r="H177" s="144">
        <v>10</v>
      </c>
      <c r="I177" s="145">
        <v>460</v>
      </c>
      <c r="J177" s="146">
        <f t="shared" si="34"/>
        <v>4600</v>
      </c>
      <c r="K177" s="142" t="s">
        <v>3</v>
      </c>
      <c r="L177" s="30"/>
      <c r="M177" s="147" t="s">
        <v>3</v>
      </c>
      <c r="N177" s="148" t="s">
        <v>42</v>
      </c>
      <c r="P177" s="136">
        <f t="shared" si="35"/>
        <v>0</v>
      </c>
      <c r="Q177" s="136">
        <v>0</v>
      </c>
      <c r="R177" s="136">
        <f t="shared" si="36"/>
        <v>0</v>
      </c>
      <c r="S177" s="136">
        <v>0</v>
      </c>
      <c r="T177" s="137">
        <f t="shared" si="37"/>
        <v>0</v>
      </c>
      <c r="AR177" s="138" t="s">
        <v>161</v>
      </c>
      <c r="AT177" s="138" t="s">
        <v>344</v>
      </c>
      <c r="AU177" s="138" t="s">
        <v>81</v>
      </c>
      <c r="AY177" s="15" t="s">
        <v>153</v>
      </c>
      <c r="BE177" s="139">
        <f t="shared" si="38"/>
        <v>4600</v>
      </c>
      <c r="BF177" s="139">
        <f t="shared" si="39"/>
        <v>0</v>
      </c>
      <c r="BG177" s="139">
        <f t="shared" si="40"/>
        <v>0</v>
      </c>
      <c r="BH177" s="139">
        <f t="shared" si="41"/>
        <v>0</v>
      </c>
      <c r="BI177" s="139">
        <f t="shared" si="42"/>
        <v>0</v>
      </c>
      <c r="BJ177" s="15" t="s">
        <v>79</v>
      </c>
      <c r="BK177" s="139">
        <f t="shared" si="43"/>
        <v>4600</v>
      </c>
      <c r="BL177" s="15" t="s">
        <v>161</v>
      </c>
      <c r="BM177" s="138" t="s">
        <v>2235</v>
      </c>
    </row>
    <row r="178" spans="2:65" s="1" customFormat="1" ht="16.5" customHeight="1">
      <c r="B178" s="125"/>
      <c r="C178" s="140" t="s">
        <v>650</v>
      </c>
      <c r="D178" s="140" t="s">
        <v>344</v>
      </c>
      <c r="E178" s="141" t="s">
        <v>2236</v>
      </c>
      <c r="F178" s="142" t="s">
        <v>949</v>
      </c>
      <c r="G178" s="143" t="s">
        <v>347</v>
      </c>
      <c r="H178" s="144">
        <v>2</v>
      </c>
      <c r="I178" s="145">
        <v>460</v>
      </c>
      <c r="J178" s="146">
        <f t="shared" si="34"/>
        <v>920</v>
      </c>
      <c r="K178" s="142" t="s">
        <v>3</v>
      </c>
      <c r="L178" s="30"/>
      <c r="M178" s="147" t="s">
        <v>3</v>
      </c>
      <c r="N178" s="148" t="s">
        <v>42</v>
      </c>
      <c r="P178" s="136">
        <f t="shared" si="35"/>
        <v>0</v>
      </c>
      <c r="Q178" s="136">
        <v>0</v>
      </c>
      <c r="R178" s="136">
        <f t="shared" si="36"/>
        <v>0</v>
      </c>
      <c r="S178" s="136">
        <v>0</v>
      </c>
      <c r="T178" s="137">
        <f t="shared" si="37"/>
        <v>0</v>
      </c>
      <c r="AR178" s="138" t="s">
        <v>161</v>
      </c>
      <c r="AT178" s="138" t="s">
        <v>344</v>
      </c>
      <c r="AU178" s="138" t="s">
        <v>81</v>
      </c>
      <c r="AY178" s="15" t="s">
        <v>153</v>
      </c>
      <c r="BE178" s="139">
        <f t="shared" si="38"/>
        <v>920</v>
      </c>
      <c r="BF178" s="139">
        <f t="shared" si="39"/>
        <v>0</v>
      </c>
      <c r="BG178" s="139">
        <f t="shared" si="40"/>
        <v>0</v>
      </c>
      <c r="BH178" s="139">
        <f t="shared" si="41"/>
        <v>0</v>
      </c>
      <c r="BI178" s="139">
        <f t="shared" si="42"/>
        <v>0</v>
      </c>
      <c r="BJ178" s="15" t="s">
        <v>79</v>
      </c>
      <c r="BK178" s="139">
        <f t="shared" si="43"/>
        <v>920</v>
      </c>
      <c r="BL178" s="15" t="s">
        <v>161</v>
      </c>
      <c r="BM178" s="138" t="s">
        <v>2237</v>
      </c>
    </row>
    <row r="179" spans="2:65" s="1" customFormat="1" ht="16.5" customHeight="1">
      <c r="B179" s="125"/>
      <c r="C179" s="140" t="s">
        <v>548</v>
      </c>
      <c r="D179" s="140" t="s">
        <v>344</v>
      </c>
      <c r="E179" s="141" t="s">
        <v>2238</v>
      </c>
      <c r="F179" s="142" t="s">
        <v>952</v>
      </c>
      <c r="G179" s="143" t="s">
        <v>347</v>
      </c>
      <c r="H179" s="144">
        <v>2</v>
      </c>
      <c r="I179" s="145">
        <v>460</v>
      </c>
      <c r="J179" s="146">
        <f t="shared" si="34"/>
        <v>920</v>
      </c>
      <c r="K179" s="142" t="s">
        <v>3</v>
      </c>
      <c r="L179" s="30"/>
      <c r="M179" s="147" t="s">
        <v>3</v>
      </c>
      <c r="N179" s="148" t="s">
        <v>42</v>
      </c>
      <c r="P179" s="136">
        <f t="shared" si="35"/>
        <v>0</v>
      </c>
      <c r="Q179" s="136">
        <v>0</v>
      </c>
      <c r="R179" s="136">
        <f t="shared" si="36"/>
        <v>0</v>
      </c>
      <c r="S179" s="136">
        <v>0</v>
      </c>
      <c r="T179" s="137">
        <f t="shared" si="37"/>
        <v>0</v>
      </c>
      <c r="AR179" s="138" t="s">
        <v>161</v>
      </c>
      <c r="AT179" s="138" t="s">
        <v>344</v>
      </c>
      <c r="AU179" s="138" t="s">
        <v>81</v>
      </c>
      <c r="AY179" s="15" t="s">
        <v>153</v>
      </c>
      <c r="BE179" s="139">
        <f t="shared" si="38"/>
        <v>920</v>
      </c>
      <c r="BF179" s="139">
        <f t="shared" si="39"/>
        <v>0</v>
      </c>
      <c r="BG179" s="139">
        <f t="shared" si="40"/>
        <v>0</v>
      </c>
      <c r="BH179" s="139">
        <f t="shared" si="41"/>
        <v>0</v>
      </c>
      <c r="BI179" s="139">
        <f t="shared" si="42"/>
        <v>0</v>
      </c>
      <c r="BJ179" s="15" t="s">
        <v>79</v>
      </c>
      <c r="BK179" s="139">
        <f t="shared" si="43"/>
        <v>920</v>
      </c>
      <c r="BL179" s="15" t="s">
        <v>161</v>
      </c>
      <c r="BM179" s="138" t="s">
        <v>2239</v>
      </c>
    </row>
    <row r="180" spans="2:65" s="1" customFormat="1" ht="16.5" customHeight="1">
      <c r="B180" s="125"/>
      <c r="C180" s="140" t="s">
        <v>657</v>
      </c>
      <c r="D180" s="140" t="s">
        <v>344</v>
      </c>
      <c r="E180" s="141" t="s">
        <v>2240</v>
      </c>
      <c r="F180" s="142" t="s">
        <v>2241</v>
      </c>
      <c r="G180" s="143" t="s">
        <v>347</v>
      </c>
      <c r="H180" s="144">
        <v>28</v>
      </c>
      <c r="I180" s="145">
        <v>1000</v>
      </c>
      <c r="J180" s="146">
        <f t="shared" si="34"/>
        <v>28000</v>
      </c>
      <c r="K180" s="142" t="s">
        <v>3</v>
      </c>
      <c r="L180" s="30"/>
      <c r="M180" s="147" t="s">
        <v>3</v>
      </c>
      <c r="N180" s="148" t="s">
        <v>42</v>
      </c>
      <c r="P180" s="136">
        <f t="shared" si="35"/>
        <v>0</v>
      </c>
      <c r="Q180" s="136">
        <v>0</v>
      </c>
      <c r="R180" s="136">
        <f t="shared" si="36"/>
        <v>0</v>
      </c>
      <c r="S180" s="136">
        <v>0</v>
      </c>
      <c r="T180" s="137">
        <f t="shared" si="37"/>
        <v>0</v>
      </c>
      <c r="AR180" s="138" t="s">
        <v>161</v>
      </c>
      <c r="AT180" s="138" t="s">
        <v>344</v>
      </c>
      <c r="AU180" s="138" t="s">
        <v>81</v>
      </c>
      <c r="AY180" s="15" t="s">
        <v>153</v>
      </c>
      <c r="BE180" s="139">
        <f t="shared" si="38"/>
        <v>28000</v>
      </c>
      <c r="BF180" s="139">
        <f t="shared" si="39"/>
        <v>0</v>
      </c>
      <c r="BG180" s="139">
        <f t="shared" si="40"/>
        <v>0</v>
      </c>
      <c r="BH180" s="139">
        <f t="shared" si="41"/>
        <v>0</v>
      </c>
      <c r="BI180" s="139">
        <f t="shared" si="42"/>
        <v>0</v>
      </c>
      <c r="BJ180" s="15" t="s">
        <v>79</v>
      </c>
      <c r="BK180" s="139">
        <f t="shared" si="43"/>
        <v>28000</v>
      </c>
      <c r="BL180" s="15" t="s">
        <v>161</v>
      </c>
      <c r="BM180" s="138" t="s">
        <v>2242</v>
      </c>
    </row>
    <row r="181" spans="2:65" s="1" customFormat="1" ht="16.5" customHeight="1">
      <c r="B181" s="125"/>
      <c r="C181" s="140" t="s">
        <v>551</v>
      </c>
      <c r="D181" s="140" t="s">
        <v>344</v>
      </c>
      <c r="E181" s="141" t="s">
        <v>2243</v>
      </c>
      <c r="F181" s="142" t="s">
        <v>384</v>
      </c>
      <c r="G181" s="143" t="s">
        <v>347</v>
      </c>
      <c r="H181" s="144">
        <v>40</v>
      </c>
      <c r="I181" s="145">
        <v>675</v>
      </c>
      <c r="J181" s="146">
        <f t="shared" si="34"/>
        <v>27000</v>
      </c>
      <c r="K181" s="142" t="s">
        <v>3</v>
      </c>
      <c r="L181" s="30"/>
      <c r="M181" s="147" t="s">
        <v>3</v>
      </c>
      <c r="N181" s="148" t="s">
        <v>42</v>
      </c>
      <c r="P181" s="136">
        <f t="shared" si="35"/>
        <v>0</v>
      </c>
      <c r="Q181" s="136">
        <v>0</v>
      </c>
      <c r="R181" s="136">
        <f t="shared" si="36"/>
        <v>0</v>
      </c>
      <c r="S181" s="136">
        <v>0</v>
      </c>
      <c r="T181" s="137">
        <f t="shared" si="37"/>
        <v>0</v>
      </c>
      <c r="AR181" s="138" t="s">
        <v>161</v>
      </c>
      <c r="AT181" s="138" t="s">
        <v>344</v>
      </c>
      <c r="AU181" s="138" t="s">
        <v>81</v>
      </c>
      <c r="AY181" s="15" t="s">
        <v>153</v>
      </c>
      <c r="BE181" s="139">
        <f t="shared" si="38"/>
        <v>27000</v>
      </c>
      <c r="BF181" s="139">
        <f t="shared" si="39"/>
        <v>0</v>
      </c>
      <c r="BG181" s="139">
        <f t="shared" si="40"/>
        <v>0</v>
      </c>
      <c r="BH181" s="139">
        <f t="shared" si="41"/>
        <v>0</v>
      </c>
      <c r="BI181" s="139">
        <f t="shared" si="42"/>
        <v>0</v>
      </c>
      <c r="BJ181" s="15" t="s">
        <v>79</v>
      </c>
      <c r="BK181" s="139">
        <f t="shared" si="43"/>
        <v>27000</v>
      </c>
      <c r="BL181" s="15" t="s">
        <v>161</v>
      </c>
      <c r="BM181" s="138" t="s">
        <v>2244</v>
      </c>
    </row>
    <row r="182" spans="2:65" s="1" customFormat="1" ht="16.5" customHeight="1">
      <c r="B182" s="125"/>
      <c r="C182" s="140" t="s">
        <v>664</v>
      </c>
      <c r="D182" s="140" t="s">
        <v>344</v>
      </c>
      <c r="E182" s="141" t="s">
        <v>2245</v>
      </c>
      <c r="F182" s="142" t="s">
        <v>388</v>
      </c>
      <c r="G182" s="143" t="s">
        <v>164</v>
      </c>
      <c r="H182" s="144">
        <v>1</v>
      </c>
      <c r="I182" s="145">
        <v>15500</v>
      </c>
      <c r="J182" s="146">
        <f t="shared" si="34"/>
        <v>15500</v>
      </c>
      <c r="K182" s="142" t="s">
        <v>3</v>
      </c>
      <c r="L182" s="30"/>
      <c r="M182" s="147" t="s">
        <v>3</v>
      </c>
      <c r="N182" s="148" t="s">
        <v>42</v>
      </c>
      <c r="P182" s="136">
        <f t="shared" si="35"/>
        <v>0</v>
      </c>
      <c r="Q182" s="136">
        <v>0</v>
      </c>
      <c r="R182" s="136">
        <f t="shared" si="36"/>
        <v>0</v>
      </c>
      <c r="S182" s="136">
        <v>0</v>
      </c>
      <c r="T182" s="137">
        <f t="shared" si="37"/>
        <v>0</v>
      </c>
      <c r="AR182" s="138" t="s">
        <v>161</v>
      </c>
      <c r="AT182" s="138" t="s">
        <v>344</v>
      </c>
      <c r="AU182" s="138" t="s">
        <v>81</v>
      </c>
      <c r="AY182" s="15" t="s">
        <v>153</v>
      </c>
      <c r="BE182" s="139">
        <f t="shared" si="38"/>
        <v>15500</v>
      </c>
      <c r="BF182" s="139">
        <f t="shared" si="39"/>
        <v>0</v>
      </c>
      <c r="BG182" s="139">
        <f t="shared" si="40"/>
        <v>0</v>
      </c>
      <c r="BH182" s="139">
        <f t="shared" si="41"/>
        <v>0</v>
      </c>
      <c r="BI182" s="139">
        <f t="shared" si="42"/>
        <v>0</v>
      </c>
      <c r="BJ182" s="15" t="s">
        <v>79</v>
      </c>
      <c r="BK182" s="139">
        <f t="shared" si="43"/>
        <v>15500</v>
      </c>
      <c r="BL182" s="15" t="s">
        <v>161</v>
      </c>
      <c r="BM182" s="138" t="s">
        <v>2246</v>
      </c>
    </row>
    <row r="183" spans="2:65" s="1" customFormat="1" ht="16.5" customHeight="1">
      <c r="B183" s="125"/>
      <c r="C183" s="140" t="s">
        <v>554</v>
      </c>
      <c r="D183" s="140" t="s">
        <v>344</v>
      </c>
      <c r="E183" s="141" t="s">
        <v>2247</v>
      </c>
      <c r="F183" s="142" t="s">
        <v>976</v>
      </c>
      <c r="G183" s="143" t="s">
        <v>164</v>
      </c>
      <c r="H183" s="144">
        <v>1</v>
      </c>
      <c r="I183" s="145">
        <v>23808.262500000001</v>
      </c>
      <c r="J183" s="146">
        <f t="shared" si="34"/>
        <v>23808.26</v>
      </c>
      <c r="K183" s="142" t="s">
        <v>3</v>
      </c>
      <c r="L183" s="30"/>
      <c r="M183" s="147" t="s">
        <v>3</v>
      </c>
      <c r="N183" s="148" t="s">
        <v>42</v>
      </c>
      <c r="P183" s="136">
        <f t="shared" si="35"/>
        <v>0</v>
      </c>
      <c r="Q183" s="136">
        <v>0</v>
      </c>
      <c r="R183" s="136">
        <f t="shared" si="36"/>
        <v>0</v>
      </c>
      <c r="S183" s="136">
        <v>0</v>
      </c>
      <c r="T183" s="137">
        <f t="shared" si="37"/>
        <v>0</v>
      </c>
      <c r="AR183" s="138" t="s">
        <v>161</v>
      </c>
      <c r="AT183" s="138" t="s">
        <v>344</v>
      </c>
      <c r="AU183" s="138" t="s">
        <v>81</v>
      </c>
      <c r="AY183" s="15" t="s">
        <v>153</v>
      </c>
      <c r="BE183" s="139">
        <f t="shared" si="38"/>
        <v>23808.26</v>
      </c>
      <c r="BF183" s="139">
        <f t="shared" si="39"/>
        <v>0</v>
      </c>
      <c r="BG183" s="139">
        <f t="shared" si="40"/>
        <v>0</v>
      </c>
      <c r="BH183" s="139">
        <f t="shared" si="41"/>
        <v>0</v>
      </c>
      <c r="BI183" s="139">
        <f t="shared" si="42"/>
        <v>0</v>
      </c>
      <c r="BJ183" s="15" t="s">
        <v>79</v>
      </c>
      <c r="BK183" s="139">
        <f t="shared" si="43"/>
        <v>23808.26</v>
      </c>
      <c r="BL183" s="15" t="s">
        <v>161</v>
      </c>
      <c r="BM183" s="138" t="s">
        <v>2248</v>
      </c>
    </row>
    <row r="184" spans="2:65" s="1" customFormat="1" ht="16.5" customHeight="1">
      <c r="B184" s="125"/>
      <c r="C184" s="140" t="s">
        <v>671</v>
      </c>
      <c r="D184" s="140" t="s">
        <v>344</v>
      </c>
      <c r="E184" s="141" t="s">
        <v>2249</v>
      </c>
      <c r="F184" s="142" t="s">
        <v>980</v>
      </c>
      <c r="G184" s="143" t="s">
        <v>164</v>
      </c>
      <c r="H184" s="144">
        <v>1</v>
      </c>
      <c r="I184" s="145">
        <v>27775.873372499998</v>
      </c>
      <c r="J184" s="146">
        <f t="shared" si="34"/>
        <v>27775.87</v>
      </c>
      <c r="K184" s="142" t="s">
        <v>3</v>
      </c>
      <c r="L184" s="30"/>
      <c r="M184" s="147" t="s">
        <v>3</v>
      </c>
      <c r="N184" s="148" t="s">
        <v>42</v>
      </c>
      <c r="P184" s="136">
        <f t="shared" si="35"/>
        <v>0</v>
      </c>
      <c r="Q184" s="136">
        <v>0</v>
      </c>
      <c r="R184" s="136">
        <f t="shared" si="36"/>
        <v>0</v>
      </c>
      <c r="S184" s="136">
        <v>0</v>
      </c>
      <c r="T184" s="137">
        <f t="shared" si="37"/>
        <v>0</v>
      </c>
      <c r="AR184" s="138" t="s">
        <v>161</v>
      </c>
      <c r="AT184" s="138" t="s">
        <v>344</v>
      </c>
      <c r="AU184" s="138" t="s">
        <v>81</v>
      </c>
      <c r="AY184" s="15" t="s">
        <v>153</v>
      </c>
      <c r="BE184" s="139">
        <f t="shared" si="38"/>
        <v>27775.87</v>
      </c>
      <c r="BF184" s="139">
        <f t="shared" si="39"/>
        <v>0</v>
      </c>
      <c r="BG184" s="139">
        <f t="shared" si="40"/>
        <v>0</v>
      </c>
      <c r="BH184" s="139">
        <f t="shared" si="41"/>
        <v>0</v>
      </c>
      <c r="BI184" s="139">
        <f t="shared" si="42"/>
        <v>0</v>
      </c>
      <c r="BJ184" s="15" t="s">
        <v>79</v>
      </c>
      <c r="BK184" s="139">
        <f t="shared" si="43"/>
        <v>27775.87</v>
      </c>
      <c r="BL184" s="15" t="s">
        <v>161</v>
      </c>
      <c r="BM184" s="138" t="s">
        <v>2250</v>
      </c>
    </row>
    <row r="185" spans="2:65" s="1" customFormat="1" ht="16.5" customHeight="1">
      <c r="B185" s="125"/>
      <c r="C185" s="140" t="s">
        <v>557</v>
      </c>
      <c r="D185" s="140" t="s">
        <v>344</v>
      </c>
      <c r="E185" s="141" t="s">
        <v>2251</v>
      </c>
      <c r="F185" s="142" t="s">
        <v>391</v>
      </c>
      <c r="G185" s="143" t="s">
        <v>347</v>
      </c>
      <c r="H185" s="144">
        <v>40</v>
      </c>
      <c r="I185" s="145">
        <v>460</v>
      </c>
      <c r="J185" s="146">
        <f t="shared" si="34"/>
        <v>18400</v>
      </c>
      <c r="K185" s="142" t="s">
        <v>3</v>
      </c>
      <c r="L185" s="30"/>
      <c r="M185" s="147" t="s">
        <v>3</v>
      </c>
      <c r="N185" s="148" t="s">
        <v>42</v>
      </c>
      <c r="P185" s="136">
        <f t="shared" si="35"/>
        <v>0</v>
      </c>
      <c r="Q185" s="136">
        <v>0</v>
      </c>
      <c r="R185" s="136">
        <f t="shared" si="36"/>
        <v>0</v>
      </c>
      <c r="S185" s="136">
        <v>0</v>
      </c>
      <c r="T185" s="137">
        <f t="shared" si="37"/>
        <v>0</v>
      </c>
      <c r="AR185" s="138" t="s">
        <v>161</v>
      </c>
      <c r="AT185" s="138" t="s">
        <v>344</v>
      </c>
      <c r="AU185" s="138" t="s">
        <v>81</v>
      </c>
      <c r="AY185" s="15" t="s">
        <v>153</v>
      </c>
      <c r="BE185" s="139">
        <f t="shared" si="38"/>
        <v>18400</v>
      </c>
      <c r="BF185" s="139">
        <f t="shared" si="39"/>
        <v>0</v>
      </c>
      <c r="BG185" s="139">
        <f t="shared" si="40"/>
        <v>0</v>
      </c>
      <c r="BH185" s="139">
        <f t="shared" si="41"/>
        <v>0</v>
      </c>
      <c r="BI185" s="139">
        <f t="shared" si="42"/>
        <v>0</v>
      </c>
      <c r="BJ185" s="15" t="s">
        <v>79</v>
      </c>
      <c r="BK185" s="139">
        <f t="shared" si="43"/>
        <v>18400</v>
      </c>
      <c r="BL185" s="15" t="s">
        <v>161</v>
      </c>
      <c r="BM185" s="138" t="s">
        <v>2252</v>
      </c>
    </row>
    <row r="186" spans="2:65" s="1" customFormat="1" ht="16.5" customHeight="1">
      <c r="B186" s="125"/>
      <c r="C186" s="140" t="s">
        <v>678</v>
      </c>
      <c r="D186" s="140" t="s">
        <v>344</v>
      </c>
      <c r="E186" s="141" t="s">
        <v>2253</v>
      </c>
      <c r="F186" s="142" t="s">
        <v>395</v>
      </c>
      <c r="G186" s="143" t="s">
        <v>347</v>
      </c>
      <c r="H186" s="144">
        <v>20</v>
      </c>
      <c r="I186" s="145">
        <v>460</v>
      </c>
      <c r="J186" s="146">
        <f t="shared" si="34"/>
        <v>9200</v>
      </c>
      <c r="K186" s="142" t="s">
        <v>3</v>
      </c>
      <c r="L186" s="30"/>
      <c r="M186" s="149" t="s">
        <v>3</v>
      </c>
      <c r="N186" s="150" t="s">
        <v>42</v>
      </c>
      <c r="O186" s="151"/>
      <c r="P186" s="152">
        <f t="shared" si="35"/>
        <v>0</v>
      </c>
      <c r="Q186" s="152">
        <v>0</v>
      </c>
      <c r="R186" s="152">
        <f t="shared" si="36"/>
        <v>0</v>
      </c>
      <c r="S186" s="152">
        <v>0</v>
      </c>
      <c r="T186" s="153">
        <f t="shared" si="37"/>
        <v>0</v>
      </c>
      <c r="AR186" s="138" t="s">
        <v>161</v>
      </c>
      <c r="AT186" s="138" t="s">
        <v>344</v>
      </c>
      <c r="AU186" s="138" t="s">
        <v>81</v>
      </c>
      <c r="AY186" s="15" t="s">
        <v>153</v>
      </c>
      <c r="BE186" s="139">
        <f t="shared" si="38"/>
        <v>9200</v>
      </c>
      <c r="BF186" s="139">
        <f t="shared" si="39"/>
        <v>0</v>
      </c>
      <c r="BG186" s="139">
        <f t="shared" si="40"/>
        <v>0</v>
      </c>
      <c r="BH186" s="139">
        <f t="shared" si="41"/>
        <v>0</v>
      </c>
      <c r="BI186" s="139">
        <f t="shared" si="42"/>
        <v>0</v>
      </c>
      <c r="BJ186" s="15" t="s">
        <v>79</v>
      </c>
      <c r="BK186" s="139">
        <f t="shared" si="43"/>
        <v>9200</v>
      </c>
      <c r="BL186" s="15" t="s">
        <v>161</v>
      </c>
      <c r="BM186" s="138" t="s">
        <v>2254</v>
      </c>
    </row>
    <row r="187" spans="2:65" s="1" customFormat="1" ht="6.95" customHeight="1">
      <c r="B187" s="39"/>
      <c r="C187" s="40"/>
      <c r="D187" s="40"/>
      <c r="E187" s="40"/>
      <c r="F187" s="40"/>
      <c r="G187" s="40"/>
      <c r="H187" s="40"/>
      <c r="I187" s="40"/>
      <c r="J187" s="40"/>
      <c r="K187" s="40"/>
      <c r="L187" s="30"/>
    </row>
  </sheetData>
  <autoFilter ref="C86:K186" xr:uid="{00000000-0009-0000-0000-000007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72"/>
  <sheetViews>
    <sheetView showGridLines="0" topLeftCell="A80" zoomScale="80" zoomScaleNormal="80" workbookViewId="0">
      <selection activeCell="I96" sqref="I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9" t="s">
        <v>6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5" t="s">
        <v>102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124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91" t="str">
        <f>'Rekapitulace stavby'!K6</f>
        <v>ČOV Vrchlabí</v>
      </c>
      <c r="F7" s="292"/>
      <c r="G7" s="292"/>
      <c r="H7" s="292"/>
      <c r="L7" s="18"/>
    </row>
    <row r="8" spans="2:46" s="1" customFormat="1" ht="12" customHeight="1">
      <c r="B8" s="30"/>
      <c r="D8" s="25" t="s">
        <v>125</v>
      </c>
      <c r="L8" s="30"/>
    </row>
    <row r="9" spans="2:46" s="1" customFormat="1" ht="16.5" customHeight="1">
      <c r="B9" s="30"/>
      <c r="E9" s="285" t="s">
        <v>2255</v>
      </c>
      <c r="F9" s="290"/>
      <c r="G9" s="290"/>
      <c r="H9" s="29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19</v>
      </c>
      <c r="F11" s="23" t="s">
        <v>3</v>
      </c>
      <c r="I11" s="25" t="s">
        <v>20</v>
      </c>
      <c r="J11" s="23" t="s">
        <v>3</v>
      </c>
      <c r="L11" s="30"/>
    </row>
    <row r="12" spans="2:46" s="1" customFormat="1" ht="12" customHeight="1">
      <c r="B12" s="30"/>
      <c r="D12" s="25" t="s">
        <v>21</v>
      </c>
      <c r="F12" s="23" t="s">
        <v>26</v>
      </c>
      <c r="I12" s="25" t="s">
        <v>23</v>
      </c>
      <c r="J12" s="47">
        <f>'Rekapitulace stavby'!AN8</f>
        <v>45539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259 69 692</v>
      </c>
      <c r="L17" s="30"/>
    </row>
    <row r="18" spans="2:12" s="1" customFormat="1" ht="18" customHeight="1">
      <c r="B18" s="30"/>
      <c r="E18" s="293" t="str">
        <f>'Rekapitulace stavby'!E14</f>
        <v>VODA CZ s.r.o.</v>
      </c>
      <c r="F18" s="276"/>
      <c r="G18" s="276"/>
      <c r="H18" s="276"/>
      <c r="I18" s="25" t="s">
        <v>27</v>
      </c>
      <c r="J18" s="26" t="str">
        <f>'Rekapitulace stavby'!AN14</f>
        <v>CZ25969692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>28820444</v>
      </c>
      <c r="L23" s="30"/>
    </row>
    <row r="24" spans="2:12" s="1" customFormat="1" ht="18" customHeight="1">
      <c r="B24" s="30"/>
      <c r="E24" s="23" t="str">
        <f>IF('Rekapitulace stavby'!E20="","",'Rekapitulace stavby'!E20)</f>
        <v>PP POHONY</v>
      </c>
      <c r="I24" s="25" t="s">
        <v>27</v>
      </c>
      <c r="J24" s="23" t="str">
        <f>IF('Rekapitulace stavby'!AN20="","",'Rekapitulace stavby'!AN20)</f>
        <v>CZ28820444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4"/>
      <c r="E27" s="280" t="s">
        <v>3</v>
      </c>
      <c r="F27" s="280"/>
      <c r="G27" s="280"/>
      <c r="H27" s="280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37</v>
      </c>
      <c r="J30" s="61">
        <f>ROUND(J92, 2)</f>
        <v>977919.51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5" customHeight="1">
      <c r="B33" s="30"/>
      <c r="D33" s="50" t="s">
        <v>41</v>
      </c>
      <c r="E33" s="25" t="s">
        <v>42</v>
      </c>
      <c r="F33" s="86">
        <f>ROUND((SUM(BE92:BE271)),  2)</f>
        <v>977919.51</v>
      </c>
      <c r="I33" s="87">
        <v>0.21</v>
      </c>
      <c r="J33" s="86">
        <f>ROUND(((SUM(BE92:BE271))*I33),  2)</f>
        <v>205363.1</v>
      </c>
      <c r="L33" s="30"/>
    </row>
    <row r="34" spans="2:12" s="1" customFormat="1" ht="14.45" customHeight="1">
      <c r="B34" s="30"/>
      <c r="E34" s="25" t="s">
        <v>43</v>
      </c>
      <c r="F34" s="86">
        <f>ROUND((SUM(BF92:BF271)),  2)</f>
        <v>0</v>
      </c>
      <c r="I34" s="87">
        <v>0.12</v>
      </c>
      <c r="J34" s="86">
        <f>ROUND(((SUM(BF92:BF271))*I34),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ROUND((SUM(BG92:BG271)),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ROUND((SUM(BH92:BH271)),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ROUND((SUM(BI92:BI271)),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1183282.6100000001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127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91" t="str">
        <f>E7</f>
        <v>ČOV Vrchlabí</v>
      </c>
      <c r="F48" s="292"/>
      <c r="G48" s="292"/>
      <c r="H48" s="292"/>
      <c r="L48" s="30"/>
    </row>
    <row r="49" spans="2:47" s="1" customFormat="1" ht="12" customHeight="1">
      <c r="B49" s="30"/>
      <c r="C49" s="25" t="s">
        <v>125</v>
      </c>
      <c r="L49" s="30"/>
    </row>
    <row r="50" spans="2:47" s="1" customFormat="1" ht="16.5" customHeight="1">
      <c r="B50" s="30"/>
      <c r="E50" s="285" t="str">
        <f>E9</f>
        <v>R11 - Odvodnění kalu</v>
      </c>
      <c r="F50" s="290"/>
      <c r="G50" s="290"/>
      <c r="H50" s="29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7">
        <f>IF(J12="","",J12)</f>
        <v>45539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 xml:space="preserve"> </v>
      </c>
      <c r="I54" s="25" t="s">
        <v>29</v>
      </c>
      <c r="J54" s="28" t="str">
        <f>E21</f>
        <v xml:space="preserve"> </v>
      </c>
      <c r="L54" s="30"/>
    </row>
    <row r="55" spans="2:47" s="1" customFormat="1" ht="15.2" customHeight="1">
      <c r="B55" s="30"/>
      <c r="C55" s="25" t="s">
        <v>28</v>
      </c>
      <c r="F55" s="23" t="str">
        <f>IF(E18="","",E18)</f>
        <v>VODA CZ s.r.o.</v>
      </c>
      <c r="I55" s="25" t="s">
        <v>31</v>
      </c>
      <c r="J55" s="28" t="str">
        <f>E24</f>
        <v>PP POHONY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128</v>
      </c>
      <c r="D57" s="88"/>
      <c r="E57" s="88"/>
      <c r="F57" s="88"/>
      <c r="G57" s="88"/>
      <c r="H57" s="88"/>
      <c r="I57" s="88"/>
      <c r="J57" s="95" t="s">
        <v>129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61">
        <f>J92</f>
        <v>977919.50999999978</v>
      </c>
      <c r="L59" s="30"/>
      <c r="AU59" s="15" t="s">
        <v>130</v>
      </c>
    </row>
    <row r="60" spans="2:47" s="8" customFormat="1" ht="24.95" customHeight="1">
      <c r="B60" s="97"/>
      <c r="D60" s="98" t="s">
        <v>131</v>
      </c>
      <c r="E60" s="99"/>
      <c r="F60" s="99"/>
      <c r="G60" s="99"/>
      <c r="H60" s="99"/>
      <c r="I60" s="99"/>
      <c r="J60" s="100">
        <f>J93</f>
        <v>977919.50999999978</v>
      </c>
      <c r="L60" s="97"/>
    </row>
    <row r="61" spans="2:47" s="9" customFormat="1" ht="19.899999999999999" customHeight="1">
      <c r="B61" s="101"/>
      <c r="D61" s="102" t="s">
        <v>2256</v>
      </c>
      <c r="E61" s="103"/>
      <c r="F61" s="103"/>
      <c r="G61" s="103"/>
      <c r="H61" s="103"/>
      <c r="I61" s="103"/>
      <c r="J61" s="104">
        <f>J94</f>
        <v>26694.68</v>
      </c>
      <c r="L61" s="101"/>
    </row>
    <row r="62" spans="2:47" s="9" customFormat="1" ht="19.899999999999999" customHeight="1">
      <c r="B62" s="101"/>
      <c r="D62" s="102" t="s">
        <v>2257</v>
      </c>
      <c r="E62" s="103"/>
      <c r="F62" s="103"/>
      <c r="G62" s="103"/>
      <c r="H62" s="103"/>
      <c r="I62" s="103"/>
      <c r="J62" s="104">
        <f>J102</f>
        <v>402720.75999999995</v>
      </c>
      <c r="L62" s="101"/>
    </row>
    <row r="63" spans="2:47" s="9" customFormat="1" ht="19.899999999999999" customHeight="1">
      <c r="B63" s="101"/>
      <c r="D63" s="102" t="s">
        <v>2258</v>
      </c>
      <c r="E63" s="103"/>
      <c r="F63" s="103"/>
      <c r="G63" s="103"/>
      <c r="H63" s="103"/>
      <c r="I63" s="103"/>
      <c r="J63" s="104">
        <f>J191</f>
        <v>29100.920000000002</v>
      </c>
      <c r="L63" s="101"/>
    </row>
    <row r="64" spans="2:47" s="9" customFormat="1" ht="19.899999999999999" customHeight="1">
      <c r="B64" s="101"/>
      <c r="D64" s="102" t="s">
        <v>405</v>
      </c>
      <c r="E64" s="103"/>
      <c r="F64" s="103"/>
      <c r="G64" s="103"/>
      <c r="H64" s="103"/>
      <c r="I64" s="103"/>
      <c r="J64" s="104">
        <f>J198</f>
        <v>16187.69</v>
      </c>
      <c r="L64" s="101"/>
    </row>
    <row r="65" spans="2:12" s="9" customFormat="1" ht="19.899999999999999" customHeight="1">
      <c r="B65" s="101"/>
      <c r="D65" s="102" t="s">
        <v>994</v>
      </c>
      <c r="E65" s="103"/>
      <c r="F65" s="103"/>
      <c r="G65" s="103"/>
      <c r="H65" s="103"/>
      <c r="I65" s="103"/>
      <c r="J65" s="104">
        <f>J200</f>
        <v>112008.1</v>
      </c>
      <c r="L65" s="101"/>
    </row>
    <row r="66" spans="2:12" s="9" customFormat="1" ht="14.85" customHeight="1">
      <c r="B66" s="101"/>
      <c r="D66" s="102" t="s">
        <v>2259</v>
      </c>
      <c r="E66" s="103"/>
      <c r="F66" s="103"/>
      <c r="G66" s="103"/>
      <c r="H66" s="103"/>
      <c r="I66" s="103"/>
      <c r="J66" s="104">
        <f>J201</f>
        <v>10591.64</v>
      </c>
      <c r="L66" s="101"/>
    </row>
    <row r="67" spans="2:12" s="9" customFormat="1" ht="14.85" customHeight="1">
      <c r="B67" s="101"/>
      <c r="D67" s="102" t="s">
        <v>2260</v>
      </c>
      <c r="E67" s="103"/>
      <c r="F67" s="103"/>
      <c r="G67" s="103"/>
      <c r="H67" s="103"/>
      <c r="I67" s="103"/>
      <c r="J67" s="104">
        <f>J203</f>
        <v>18806.12</v>
      </c>
      <c r="L67" s="101"/>
    </row>
    <row r="68" spans="2:12" s="9" customFormat="1" ht="14.85" customHeight="1">
      <c r="B68" s="101"/>
      <c r="D68" s="102" t="s">
        <v>996</v>
      </c>
      <c r="E68" s="103"/>
      <c r="F68" s="103"/>
      <c r="G68" s="103"/>
      <c r="H68" s="103"/>
      <c r="I68" s="103"/>
      <c r="J68" s="104">
        <f>J205</f>
        <v>79690.820000000007</v>
      </c>
      <c r="L68" s="101"/>
    </row>
    <row r="69" spans="2:12" s="9" customFormat="1" ht="14.85" customHeight="1">
      <c r="B69" s="101"/>
      <c r="D69" s="102" t="s">
        <v>997</v>
      </c>
      <c r="E69" s="103"/>
      <c r="F69" s="103"/>
      <c r="G69" s="103"/>
      <c r="H69" s="103"/>
      <c r="I69" s="103"/>
      <c r="J69" s="104">
        <f>J207</f>
        <v>2919.52</v>
      </c>
      <c r="L69" s="101"/>
    </row>
    <row r="70" spans="2:12" s="9" customFormat="1" ht="19.899999999999999" customHeight="1">
      <c r="B70" s="101"/>
      <c r="D70" s="102" t="s">
        <v>135</v>
      </c>
      <c r="E70" s="103"/>
      <c r="F70" s="103"/>
      <c r="G70" s="103"/>
      <c r="H70" s="103"/>
      <c r="I70" s="103"/>
      <c r="J70" s="104">
        <f>J209</f>
        <v>55981.45</v>
      </c>
      <c r="L70" s="101"/>
    </row>
    <row r="71" spans="2:12" s="9" customFormat="1" ht="19.899999999999999" customHeight="1">
      <c r="B71" s="101"/>
      <c r="D71" s="102" t="s">
        <v>136</v>
      </c>
      <c r="E71" s="103"/>
      <c r="F71" s="103"/>
      <c r="G71" s="103"/>
      <c r="H71" s="103"/>
      <c r="I71" s="103"/>
      <c r="J71" s="104">
        <f>J245</f>
        <v>62382.46</v>
      </c>
      <c r="L71" s="101"/>
    </row>
    <row r="72" spans="2:12" s="9" customFormat="1" ht="19.899999999999999" customHeight="1">
      <c r="B72" s="101"/>
      <c r="D72" s="102" t="s">
        <v>138</v>
      </c>
      <c r="E72" s="103"/>
      <c r="F72" s="103"/>
      <c r="G72" s="103"/>
      <c r="H72" s="103"/>
      <c r="I72" s="103"/>
      <c r="J72" s="104">
        <f>J257</f>
        <v>272843.45</v>
      </c>
      <c r="L72" s="101"/>
    </row>
    <row r="73" spans="2:12" s="1" customFormat="1" ht="21.75" customHeight="1">
      <c r="B73" s="30"/>
      <c r="L73" s="30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30"/>
    </row>
    <row r="78" spans="2:12" s="1" customFormat="1" ht="6.95" customHeight="1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0"/>
    </row>
    <row r="79" spans="2:12" s="1" customFormat="1" ht="24.95" customHeight="1">
      <c r="B79" s="30"/>
      <c r="C79" s="19" t="s">
        <v>139</v>
      </c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17</v>
      </c>
      <c r="L81" s="30"/>
    </row>
    <row r="82" spans="2:65" s="1" customFormat="1" ht="16.5" customHeight="1">
      <c r="B82" s="30"/>
      <c r="E82" s="291" t="str">
        <f>E7</f>
        <v>ČOV Vrchlabí</v>
      </c>
      <c r="F82" s="292"/>
      <c r="G82" s="292"/>
      <c r="H82" s="292"/>
      <c r="L82" s="30"/>
    </row>
    <row r="83" spans="2:65" s="1" customFormat="1" ht="12" customHeight="1">
      <c r="B83" s="30"/>
      <c r="C83" s="25" t="s">
        <v>125</v>
      </c>
      <c r="L83" s="30"/>
    </row>
    <row r="84" spans="2:65" s="1" customFormat="1" ht="16.5" customHeight="1">
      <c r="B84" s="30"/>
      <c r="E84" s="285" t="str">
        <f>E9</f>
        <v>R11 - Odvodnění kalu</v>
      </c>
      <c r="F84" s="290"/>
      <c r="G84" s="290"/>
      <c r="H84" s="290"/>
      <c r="L84" s="30"/>
    </row>
    <row r="85" spans="2:65" s="1" customFormat="1" ht="6.95" customHeight="1">
      <c r="B85" s="30"/>
      <c r="L85" s="30"/>
    </row>
    <row r="86" spans="2:65" s="1" customFormat="1" ht="12" customHeight="1">
      <c r="B86" s="30"/>
      <c r="C86" s="25" t="s">
        <v>21</v>
      </c>
      <c r="F86" s="23" t="str">
        <f>F12</f>
        <v xml:space="preserve"> </v>
      </c>
      <c r="I86" s="25" t="s">
        <v>23</v>
      </c>
      <c r="J86" s="47">
        <f>IF(J12="","",J12)</f>
        <v>45539</v>
      </c>
      <c r="L86" s="30"/>
    </row>
    <row r="87" spans="2:65" s="1" customFormat="1" ht="6.95" customHeight="1">
      <c r="B87" s="30"/>
      <c r="L87" s="30"/>
    </row>
    <row r="88" spans="2:65" s="1" customFormat="1" ht="15.2" customHeight="1">
      <c r="B88" s="30"/>
      <c r="C88" s="25" t="s">
        <v>24</v>
      </c>
      <c r="F88" s="23" t="str">
        <f>E15</f>
        <v xml:space="preserve"> </v>
      </c>
      <c r="I88" s="25" t="s">
        <v>29</v>
      </c>
      <c r="J88" s="28" t="str">
        <f>E21</f>
        <v xml:space="preserve"> </v>
      </c>
      <c r="L88" s="30"/>
    </row>
    <row r="89" spans="2:65" s="1" customFormat="1" ht="15.2" customHeight="1">
      <c r="B89" s="30"/>
      <c r="C89" s="25" t="s">
        <v>28</v>
      </c>
      <c r="F89" s="23" t="str">
        <f>IF(E18="","",E18)</f>
        <v>VODA CZ s.r.o.</v>
      </c>
      <c r="I89" s="25" t="s">
        <v>31</v>
      </c>
      <c r="J89" s="28" t="str">
        <f>E24</f>
        <v>PP POHONY</v>
      </c>
      <c r="L89" s="30"/>
    </row>
    <row r="90" spans="2:65" s="1" customFormat="1" ht="10.35" customHeight="1">
      <c r="B90" s="30"/>
      <c r="L90" s="30"/>
    </row>
    <row r="91" spans="2:65" s="10" customFormat="1" ht="29.25" customHeight="1">
      <c r="B91" s="105"/>
      <c r="C91" s="106" t="s">
        <v>140</v>
      </c>
      <c r="D91" s="107" t="s">
        <v>56</v>
      </c>
      <c r="E91" s="107" t="s">
        <v>52</v>
      </c>
      <c r="F91" s="107" t="s">
        <v>53</v>
      </c>
      <c r="G91" s="107" t="s">
        <v>141</v>
      </c>
      <c r="H91" s="107" t="s">
        <v>142</v>
      </c>
      <c r="I91" s="107" t="s">
        <v>143</v>
      </c>
      <c r="J91" s="107" t="s">
        <v>129</v>
      </c>
      <c r="K91" s="108" t="s">
        <v>144</v>
      </c>
      <c r="L91" s="105"/>
      <c r="M91" s="54" t="s">
        <v>3</v>
      </c>
      <c r="N91" s="55" t="s">
        <v>41</v>
      </c>
      <c r="O91" s="55" t="s">
        <v>145</v>
      </c>
      <c r="P91" s="55" t="s">
        <v>146</v>
      </c>
      <c r="Q91" s="55" t="s">
        <v>147</v>
      </c>
      <c r="R91" s="55" t="s">
        <v>148</v>
      </c>
      <c r="S91" s="55" t="s">
        <v>149</v>
      </c>
      <c r="T91" s="56" t="s">
        <v>150</v>
      </c>
    </row>
    <row r="92" spans="2:65" s="1" customFormat="1" ht="22.9" customHeight="1">
      <c r="B92" s="30"/>
      <c r="C92" s="59" t="s">
        <v>151</v>
      </c>
      <c r="J92" s="109">
        <f>BK92</f>
        <v>977919.50999999978</v>
      </c>
      <c r="L92" s="30"/>
      <c r="M92" s="57"/>
      <c r="N92" s="48"/>
      <c r="O92" s="48"/>
      <c r="P92" s="110">
        <f>P93</f>
        <v>0</v>
      </c>
      <c r="Q92" s="48"/>
      <c r="R92" s="110">
        <f>R93</f>
        <v>0</v>
      </c>
      <c r="S92" s="48"/>
      <c r="T92" s="111">
        <f>T93</f>
        <v>0</v>
      </c>
      <c r="AT92" s="15" t="s">
        <v>70</v>
      </c>
      <c r="AU92" s="15" t="s">
        <v>130</v>
      </c>
      <c r="BK92" s="112">
        <f>BK93</f>
        <v>977919.50999999978</v>
      </c>
    </row>
    <row r="93" spans="2:65" s="11" customFormat="1" ht="25.9" customHeight="1">
      <c r="B93" s="113"/>
      <c r="D93" s="114" t="s">
        <v>70</v>
      </c>
      <c r="E93" s="115" t="s">
        <v>152</v>
      </c>
      <c r="F93" s="115" t="s">
        <v>152</v>
      </c>
      <c r="I93" s="116"/>
      <c r="J93" s="117">
        <f>BK93</f>
        <v>977919.50999999978</v>
      </c>
      <c r="L93" s="113"/>
      <c r="M93" s="118"/>
      <c r="P93" s="119">
        <f>P94+P102+P191+P198+P200+P209+P245+P257</f>
        <v>0</v>
      </c>
      <c r="R93" s="119">
        <f>R94+R102+R191+R198+R200+R209+R245+R257</f>
        <v>0</v>
      </c>
      <c r="T93" s="120">
        <f>T94+T102+T191+T198+T200+T209+T245+T257</f>
        <v>0</v>
      </c>
      <c r="AR93" s="114" t="s">
        <v>79</v>
      </c>
      <c r="AT93" s="121" t="s">
        <v>70</v>
      </c>
      <c r="AU93" s="121" t="s">
        <v>71</v>
      </c>
      <c r="AY93" s="114" t="s">
        <v>153</v>
      </c>
      <c r="BK93" s="122">
        <f>BK94+BK102+BK191+BK198+BK200+BK209+BK245+BK257</f>
        <v>977919.50999999978</v>
      </c>
    </row>
    <row r="94" spans="2:65" s="11" customFormat="1" ht="22.9" customHeight="1">
      <c r="B94" s="113"/>
      <c r="D94" s="114" t="s">
        <v>70</v>
      </c>
      <c r="E94" s="123" t="s">
        <v>409</v>
      </c>
      <c r="F94" s="123" t="s">
        <v>2261</v>
      </c>
      <c r="I94" s="116"/>
      <c r="J94" s="124">
        <f>BK94</f>
        <v>26694.68</v>
      </c>
      <c r="L94" s="113"/>
      <c r="M94" s="118"/>
      <c r="P94" s="119">
        <f>SUM(P95:P101)</f>
        <v>0</v>
      </c>
      <c r="R94" s="119">
        <f>SUM(R95:R101)</f>
        <v>0</v>
      </c>
      <c r="T94" s="120">
        <f>SUM(T95:T101)</f>
        <v>0</v>
      </c>
      <c r="AR94" s="114" t="s">
        <v>79</v>
      </c>
      <c r="AT94" s="121" t="s">
        <v>70</v>
      </c>
      <c r="AU94" s="121" t="s">
        <v>79</v>
      </c>
      <c r="AY94" s="114" t="s">
        <v>153</v>
      </c>
      <c r="BK94" s="122">
        <f>SUM(BK95:BK101)</f>
        <v>26694.68</v>
      </c>
    </row>
    <row r="95" spans="2:65" s="1" customFormat="1" ht="16.5" customHeight="1">
      <c r="B95" s="125"/>
      <c r="C95" s="126" t="s">
        <v>79</v>
      </c>
      <c r="D95" s="126" t="s">
        <v>156</v>
      </c>
      <c r="E95" s="127" t="s">
        <v>2262</v>
      </c>
      <c r="F95" s="128" t="s">
        <v>412</v>
      </c>
      <c r="G95" s="129" t="s">
        <v>159</v>
      </c>
      <c r="H95" s="130">
        <v>1</v>
      </c>
      <c r="I95" s="131">
        <v>17976.2775</v>
      </c>
      <c r="J95" s="132">
        <f t="shared" ref="J95:J101" si="0">ROUND(I95*H95,2)</f>
        <v>17976.28</v>
      </c>
      <c r="K95" s="128" t="s">
        <v>3</v>
      </c>
      <c r="L95" s="133"/>
      <c r="M95" s="134" t="s">
        <v>3</v>
      </c>
      <c r="N95" s="135" t="s">
        <v>42</v>
      </c>
      <c r="P95" s="136">
        <f t="shared" ref="P95:P101" si="1">O95*H95</f>
        <v>0</v>
      </c>
      <c r="Q95" s="136">
        <v>0</v>
      </c>
      <c r="R95" s="136">
        <f t="shared" ref="R95:R101" si="2">Q95*H95</f>
        <v>0</v>
      </c>
      <c r="S95" s="136">
        <v>0</v>
      </c>
      <c r="T95" s="137">
        <f t="shared" ref="T95:T101" si="3">S95*H95</f>
        <v>0</v>
      </c>
      <c r="AR95" s="138" t="s">
        <v>160</v>
      </c>
      <c r="AT95" s="138" t="s">
        <v>156</v>
      </c>
      <c r="AU95" s="138" t="s">
        <v>81</v>
      </c>
      <c r="AY95" s="15" t="s">
        <v>153</v>
      </c>
      <c r="BE95" s="139">
        <f t="shared" ref="BE95:BE101" si="4">IF(N95="základní",J95,0)</f>
        <v>17976.28</v>
      </c>
      <c r="BF95" s="139">
        <f t="shared" ref="BF95:BF101" si="5">IF(N95="snížená",J95,0)</f>
        <v>0</v>
      </c>
      <c r="BG95" s="139">
        <f t="shared" ref="BG95:BG101" si="6">IF(N95="zákl. přenesená",J95,0)</f>
        <v>0</v>
      </c>
      <c r="BH95" s="139">
        <f t="shared" ref="BH95:BH101" si="7">IF(N95="sníž. přenesená",J95,0)</f>
        <v>0</v>
      </c>
      <c r="BI95" s="139">
        <f t="shared" ref="BI95:BI101" si="8">IF(N95="nulová",J95,0)</f>
        <v>0</v>
      </c>
      <c r="BJ95" s="15" t="s">
        <v>79</v>
      </c>
      <c r="BK95" s="139">
        <f t="shared" ref="BK95:BK101" si="9">ROUND(I95*H95,2)</f>
        <v>17976.28</v>
      </c>
      <c r="BL95" s="15" t="s">
        <v>161</v>
      </c>
      <c r="BM95" s="138" t="s">
        <v>81</v>
      </c>
    </row>
    <row r="96" spans="2:65" s="1" customFormat="1" ht="16.5" customHeight="1">
      <c r="B96" s="125"/>
      <c r="C96" s="126" t="s">
        <v>81</v>
      </c>
      <c r="D96" s="126" t="s">
        <v>156</v>
      </c>
      <c r="E96" s="127" t="s">
        <v>2263</v>
      </c>
      <c r="F96" s="128" t="s">
        <v>414</v>
      </c>
      <c r="G96" s="129" t="s">
        <v>415</v>
      </c>
      <c r="H96" s="130">
        <v>1</v>
      </c>
      <c r="I96" s="131">
        <v>3100.5122999999999</v>
      </c>
      <c r="J96" s="132">
        <f t="shared" si="0"/>
        <v>3100.51</v>
      </c>
      <c r="K96" s="128" t="s">
        <v>3</v>
      </c>
      <c r="L96" s="133"/>
      <c r="M96" s="134" t="s">
        <v>3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160</v>
      </c>
      <c r="AT96" s="138" t="s">
        <v>156</v>
      </c>
      <c r="AU96" s="138" t="s">
        <v>81</v>
      </c>
      <c r="AY96" s="15" t="s">
        <v>153</v>
      </c>
      <c r="BE96" s="139">
        <f t="shared" si="4"/>
        <v>3100.51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5" t="s">
        <v>79</v>
      </c>
      <c r="BK96" s="139">
        <f t="shared" si="9"/>
        <v>3100.51</v>
      </c>
      <c r="BL96" s="15" t="s">
        <v>161</v>
      </c>
      <c r="BM96" s="138" t="s">
        <v>161</v>
      </c>
    </row>
    <row r="97" spans="2:65" s="1" customFormat="1" ht="16.5" customHeight="1">
      <c r="B97" s="125"/>
      <c r="C97" s="126" t="s">
        <v>167</v>
      </c>
      <c r="D97" s="126" t="s">
        <v>156</v>
      </c>
      <c r="E97" s="127" t="s">
        <v>2264</v>
      </c>
      <c r="F97" s="128" t="s">
        <v>417</v>
      </c>
      <c r="G97" s="129" t="s">
        <v>415</v>
      </c>
      <c r="H97" s="130">
        <v>1</v>
      </c>
      <c r="I97" s="131">
        <v>1123.5575999999999</v>
      </c>
      <c r="J97" s="132">
        <f t="shared" si="0"/>
        <v>1123.56</v>
      </c>
      <c r="K97" s="128" t="s">
        <v>3</v>
      </c>
      <c r="L97" s="133"/>
      <c r="M97" s="134" t="s">
        <v>3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160</v>
      </c>
      <c r="AT97" s="138" t="s">
        <v>156</v>
      </c>
      <c r="AU97" s="138" t="s">
        <v>81</v>
      </c>
      <c r="AY97" s="15" t="s">
        <v>153</v>
      </c>
      <c r="BE97" s="139">
        <f t="shared" si="4"/>
        <v>1123.56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5" t="s">
        <v>79</v>
      </c>
      <c r="BK97" s="139">
        <f t="shared" si="9"/>
        <v>1123.56</v>
      </c>
      <c r="BL97" s="15" t="s">
        <v>161</v>
      </c>
      <c r="BM97" s="138" t="s">
        <v>178</v>
      </c>
    </row>
    <row r="98" spans="2:65" s="1" customFormat="1" ht="16.5" customHeight="1">
      <c r="B98" s="125"/>
      <c r="C98" s="126" t="s">
        <v>161</v>
      </c>
      <c r="D98" s="126" t="s">
        <v>156</v>
      </c>
      <c r="E98" s="127" t="s">
        <v>2265</v>
      </c>
      <c r="F98" s="128" t="s">
        <v>419</v>
      </c>
      <c r="G98" s="129" t="s">
        <v>415</v>
      </c>
      <c r="H98" s="130">
        <v>1</v>
      </c>
      <c r="I98" s="131">
        <v>525.70567499999993</v>
      </c>
      <c r="J98" s="132">
        <f t="shared" si="0"/>
        <v>525.71</v>
      </c>
      <c r="K98" s="128" t="s">
        <v>3</v>
      </c>
      <c r="L98" s="133"/>
      <c r="M98" s="134" t="s">
        <v>3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160</v>
      </c>
      <c r="AT98" s="138" t="s">
        <v>156</v>
      </c>
      <c r="AU98" s="138" t="s">
        <v>81</v>
      </c>
      <c r="AY98" s="15" t="s">
        <v>153</v>
      </c>
      <c r="BE98" s="139">
        <f t="shared" si="4"/>
        <v>525.71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5" t="s">
        <v>79</v>
      </c>
      <c r="BK98" s="139">
        <f t="shared" si="9"/>
        <v>525.71</v>
      </c>
      <c r="BL98" s="15" t="s">
        <v>161</v>
      </c>
      <c r="BM98" s="138" t="s">
        <v>160</v>
      </c>
    </row>
    <row r="99" spans="2:65" s="1" customFormat="1" ht="16.5" customHeight="1">
      <c r="B99" s="125"/>
      <c r="C99" s="126" t="s">
        <v>174</v>
      </c>
      <c r="D99" s="126" t="s">
        <v>156</v>
      </c>
      <c r="E99" s="127" t="s">
        <v>2266</v>
      </c>
      <c r="F99" s="128" t="s">
        <v>421</v>
      </c>
      <c r="G99" s="129" t="s">
        <v>360</v>
      </c>
      <c r="H99" s="130">
        <v>12</v>
      </c>
      <c r="I99" s="131">
        <v>70.99190999999999</v>
      </c>
      <c r="J99" s="132">
        <f t="shared" si="0"/>
        <v>851.9</v>
      </c>
      <c r="K99" s="128" t="s">
        <v>3</v>
      </c>
      <c r="L99" s="133"/>
      <c r="M99" s="134" t="s">
        <v>3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160</v>
      </c>
      <c r="AT99" s="138" t="s">
        <v>156</v>
      </c>
      <c r="AU99" s="138" t="s">
        <v>81</v>
      </c>
      <c r="AY99" s="15" t="s">
        <v>153</v>
      </c>
      <c r="BE99" s="139">
        <f t="shared" si="4"/>
        <v>851.9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5" t="s">
        <v>79</v>
      </c>
      <c r="BK99" s="139">
        <f t="shared" si="9"/>
        <v>851.9</v>
      </c>
      <c r="BL99" s="15" t="s">
        <v>161</v>
      </c>
      <c r="BM99" s="138" t="s">
        <v>193</v>
      </c>
    </row>
    <row r="100" spans="2:65" s="1" customFormat="1" ht="16.5" customHeight="1">
      <c r="B100" s="125"/>
      <c r="C100" s="126" t="s">
        <v>178</v>
      </c>
      <c r="D100" s="126" t="s">
        <v>156</v>
      </c>
      <c r="E100" s="127" t="s">
        <v>2267</v>
      </c>
      <c r="F100" s="128" t="s">
        <v>423</v>
      </c>
      <c r="G100" s="129" t="s">
        <v>360</v>
      </c>
      <c r="H100" s="130">
        <v>15</v>
      </c>
      <c r="I100" s="131">
        <v>125.0535</v>
      </c>
      <c r="J100" s="132">
        <f t="shared" si="0"/>
        <v>1875.8</v>
      </c>
      <c r="K100" s="128" t="s">
        <v>3</v>
      </c>
      <c r="L100" s="133"/>
      <c r="M100" s="134" t="s">
        <v>3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160</v>
      </c>
      <c r="AT100" s="138" t="s">
        <v>156</v>
      </c>
      <c r="AU100" s="138" t="s">
        <v>81</v>
      </c>
      <c r="AY100" s="15" t="s">
        <v>153</v>
      </c>
      <c r="BE100" s="139">
        <f t="shared" si="4"/>
        <v>1875.8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5" t="s">
        <v>79</v>
      </c>
      <c r="BK100" s="139">
        <f t="shared" si="9"/>
        <v>1875.8</v>
      </c>
      <c r="BL100" s="15" t="s">
        <v>161</v>
      </c>
      <c r="BM100" s="138" t="s">
        <v>9</v>
      </c>
    </row>
    <row r="101" spans="2:65" s="1" customFormat="1" ht="16.5" customHeight="1">
      <c r="B101" s="125"/>
      <c r="C101" s="126" t="s">
        <v>182</v>
      </c>
      <c r="D101" s="126" t="s">
        <v>156</v>
      </c>
      <c r="E101" s="127" t="s">
        <v>2268</v>
      </c>
      <c r="F101" s="128" t="s">
        <v>425</v>
      </c>
      <c r="G101" s="129" t="s">
        <v>360</v>
      </c>
      <c r="H101" s="130">
        <v>6</v>
      </c>
      <c r="I101" s="131">
        <v>206.81924999999998</v>
      </c>
      <c r="J101" s="132">
        <f t="shared" si="0"/>
        <v>1240.92</v>
      </c>
      <c r="K101" s="128" t="s">
        <v>3</v>
      </c>
      <c r="L101" s="133"/>
      <c r="M101" s="134" t="s">
        <v>3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160</v>
      </c>
      <c r="AT101" s="138" t="s">
        <v>156</v>
      </c>
      <c r="AU101" s="138" t="s">
        <v>81</v>
      </c>
      <c r="AY101" s="15" t="s">
        <v>153</v>
      </c>
      <c r="BE101" s="139">
        <f t="shared" si="4"/>
        <v>1240.92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5" t="s">
        <v>79</v>
      </c>
      <c r="BK101" s="139">
        <f t="shared" si="9"/>
        <v>1240.92</v>
      </c>
      <c r="BL101" s="15" t="s">
        <v>161</v>
      </c>
      <c r="BM101" s="138" t="s">
        <v>208</v>
      </c>
    </row>
    <row r="102" spans="2:65" s="11" customFormat="1" ht="22.9" customHeight="1">
      <c r="B102" s="113"/>
      <c r="D102" s="114" t="s">
        <v>70</v>
      </c>
      <c r="E102" s="123" t="s">
        <v>426</v>
      </c>
      <c r="F102" s="123" t="s">
        <v>2269</v>
      </c>
      <c r="I102" s="116"/>
      <c r="J102" s="124">
        <f>BK102</f>
        <v>402720.75999999995</v>
      </c>
      <c r="L102" s="113"/>
      <c r="M102" s="118"/>
      <c r="P102" s="119">
        <f>SUM(P103:P190)</f>
        <v>0</v>
      </c>
      <c r="R102" s="119">
        <f>SUM(R103:R190)</f>
        <v>0</v>
      </c>
      <c r="T102" s="120">
        <f>SUM(T103:T190)</f>
        <v>0</v>
      </c>
      <c r="AR102" s="114" t="s">
        <v>79</v>
      </c>
      <c r="AT102" s="121" t="s">
        <v>70</v>
      </c>
      <c r="AU102" s="121" t="s">
        <v>79</v>
      </c>
      <c r="AY102" s="114" t="s">
        <v>153</v>
      </c>
      <c r="BK102" s="122">
        <f>SUM(BK103:BK190)</f>
        <v>402720.75999999995</v>
      </c>
    </row>
    <row r="103" spans="2:65" s="1" customFormat="1" ht="16.5" customHeight="1">
      <c r="B103" s="125"/>
      <c r="C103" s="126" t="s">
        <v>160</v>
      </c>
      <c r="D103" s="126" t="s">
        <v>156</v>
      </c>
      <c r="E103" s="127" t="s">
        <v>2270</v>
      </c>
      <c r="F103" s="128" t="s">
        <v>2271</v>
      </c>
      <c r="G103" s="129" t="s">
        <v>159</v>
      </c>
      <c r="H103" s="130">
        <v>1</v>
      </c>
      <c r="I103" s="131">
        <v>5774.9706299999998</v>
      </c>
      <c r="J103" s="132">
        <f t="shared" ref="J103:J134" si="10">ROUND(I103*H103,2)</f>
        <v>5774.97</v>
      </c>
      <c r="K103" s="128" t="s">
        <v>3</v>
      </c>
      <c r="L103" s="133"/>
      <c r="M103" s="134" t="s">
        <v>3</v>
      </c>
      <c r="N103" s="135" t="s">
        <v>42</v>
      </c>
      <c r="P103" s="136">
        <f t="shared" ref="P103:P134" si="11">O103*H103</f>
        <v>0</v>
      </c>
      <c r="Q103" s="136">
        <v>0</v>
      </c>
      <c r="R103" s="136">
        <f t="shared" ref="R103:R134" si="12">Q103*H103</f>
        <v>0</v>
      </c>
      <c r="S103" s="136">
        <v>0</v>
      </c>
      <c r="T103" s="137">
        <f t="shared" ref="T103:T134" si="13">S103*H103</f>
        <v>0</v>
      </c>
      <c r="AR103" s="138" t="s">
        <v>160</v>
      </c>
      <c r="AT103" s="138" t="s">
        <v>156</v>
      </c>
      <c r="AU103" s="138" t="s">
        <v>81</v>
      </c>
      <c r="AY103" s="15" t="s">
        <v>153</v>
      </c>
      <c r="BE103" s="139">
        <f t="shared" ref="BE103:BE134" si="14">IF(N103="základní",J103,0)</f>
        <v>5774.97</v>
      </c>
      <c r="BF103" s="139">
        <f t="shared" ref="BF103:BF134" si="15">IF(N103="snížená",J103,0)</f>
        <v>0</v>
      </c>
      <c r="BG103" s="139">
        <f t="shared" ref="BG103:BG134" si="16">IF(N103="zákl. přenesená",J103,0)</f>
        <v>0</v>
      </c>
      <c r="BH103" s="139">
        <f t="shared" ref="BH103:BH134" si="17">IF(N103="sníž. přenesená",J103,0)</f>
        <v>0</v>
      </c>
      <c r="BI103" s="139">
        <f t="shared" ref="BI103:BI134" si="18">IF(N103="nulová",J103,0)</f>
        <v>0</v>
      </c>
      <c r="BJ103" s="15" t="s">
        <v>79</v>
      </c>
      <c r="BK103" s="139">
        <f t="shared" ref="BK103:BK134" si="19">ROUND(I103*H103,2)</f>
        <v>5774.97</v>
      </c>
      <c r="BL103" s="15" t="s">
        <v>161</v>
      </c>
      <c r="BM103" s="138" t="s">
        <v>2272</v>
      </c>
    </row>
    <row r="104" spans="2:65" s="1" customFormat="1" ht="16.5" customHeight="1">
      <c r="B104" s="125"/>
      <c r="C104" s="126" t="s">
        <v>189</v>
      </c>
      <c r="D104" s="126" t="s">
        <v>156</v>
      </c>
      <c r="E104" s="127" t="s">
        <v>2273</v>
      </c>
      <c r="F104" s="128" t="s">
        <v>432</v>
      </c>
      <c r="G104" s="129" t="s">
        <v>159</v>
      </c>
      <c r="H104" s="130">
        <v>1</v>
      </c>
      <c r="I104" s="131">
        <v>190.56229499999998</v>
      </c>
      <c r="J104" s="132">
        <f t="shared" si="10"/>
        <v>190.56</v>
      </c>
      <c r="K104" s="128" t="s">
        <v>3</v>
      </c>
      <c r="L104" s="133"/>
      <c r="M104" s="134" t="s">
        <v>3</v>
      </c>
      <c r="N104" s="135" t="s">
        <v>42</v>
      </c>
      <c r="P104" s="136">
        <f t="shared" si="11"/>
        <v>0</v>
      </c>
      <c r="Q104" s="136">
        <v>0</v>
      </c>
      <c r="R104" s="136">
        <f t="shared" si="12"/>
        <v>0</v>
      </c>
      <c r="S104" s="136">
        <v>0</v>
      </c>
      <c r="T104" s="137">
        <f t="shared" si="13"/>
        <v>0</v>
      </c>
      <c r="AR104" s="138" t="s">
        <v>160</v>
      </c>
      <c r="AT104" s="138" t="s">
        <v>156</v>
      </c>
      <c r="AU104" s="138" t="s">
        <v>81</v>
      </c>
      <c r="AY104" s="15" t="s">
        <v>153</v>
      </c>
      <c r="BE104" s="139">
        <f t="shared" si="14"/>
        <v>190.56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5" t="s">
        <v>79</v>
      </c>
      <c r="BK104" s="139">
        <f t="shared" si="19"/>
        <v>190.56</v>
      </c>
      <c r="BL104" s="15" t="s">
        <v>161</v>
      </c>
      <c r="BM104" s="138" t="s">
        <v>2274</v>
      </c>
    </row>
    <row r="105" spans="2:65" s="1" customFormat="1" ht="16.5" customHeight="1">
      <c r="B105" s="125"/>
      <c r="C105" s="126" t="s">
        <v>193</v>
      </c>
      <c r="D105" s="126" t="s">
        <v>156</v>
      </c>
      <c r="E105" s="127" t="s">
        <v>2275</v>
      </c>
      <c r="F105" s="128" t="s">
        <v>1927</v>
      </c>
      <c r="G105" s="129" t="s">
        <v>159</v>
      </c>
      <c r="H105" s="130">
        <v>1</v>
      </c>
      <c r="I105" s="131">
        <v>2166.9462869999998</v>
      </c>
      <c r="J105" s="132">
        <f t="shared" si="10"/>
        <v>2166.9499999999998</v>
      </c>
      <c r="K105" s="128" t="s">
        <v>3</v>
      </c>
      <c r="L105" s="133"/>
      <c r="M105" s="134" t="s">
        <v>3</v>
      </c>
      <c r="N105" s="135" t="s">
        <v>42</v>
      </c>
      <c r="P105" s="136">
        <f t="shared" si="11"/>
        <v>0</v>
      </c>
      <c r="Q105" s="136">
        <v>0</v>
      </c>
      <c r="R105" s="136">
        <f t="shared" si="12"/>
        <v>0</v>
      </c>
      <c r="S105" s="136">
        <v>0</v>
      </c>
      <c r="T105" s="137">
        <f t="shared" si="13"/>
        <v>0</v>
      </c>
      <c r="AR105" s="138" t="s">
        <v>160</v>
      </c>
      <c r="AT105" s="138" t="s">
        <v>156</v>
      </c>
      <c r="AU105" s="138" t="s">
        <v>81</v>
      </c>
      <c r="AY105" s="15" t="s">
        <v>153</v>
      </c>
      <c r="BE105" s="139">
        <f t="shared" si="14"/>
        <v>2166.9499999999998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5" t="s">
        <v>79</v>
      </c>
      <c r="BK105" s="139">
        <f t="shared" si="19"/>
        <v>2166.9499999999998</v>
      </c>
      <c r="BL105" s="15" t="s">
        <v>161</v>
      </c>
      <c r="BM105" s="138" t="s">
        <v>2276</v>
      </c>
    </row>
    <row r="106" spans="2:65" s="1" customFormat="1" ht="16.5" customHeight="1">
      <c r="B106" s="125"/>
      <c r="C106" s="126" t="s">
        <v>197</v>
      </c>
      <c r="D106" s="126" t="s">
        <v>156</v>
      </c>
      <c r="E106" s="127" t="s">
        <v>2277</v>
      </c>
      <c r="F106" s="128" t="s">
        <v>529</v>
      </c>
      <c r="G106" s="129" t="s">
        <v>159</v>
      </c>
      <c r="H106" s="130">
        <v>1</v>
      </c>
      <c r="I106" s="131">
        <v>4004.2611674999994</v>
      </c>
      <c r="J106" s="132">
        <f t="shared" si="10"/>
        <v>4004.26</v>
      </c>
      <c r="K106" s="128" t="s">
        <v>3</v>
      </c>
      <c r="L106" s="133"/>
      <c r="M106" s="134" t="s">
        <v>3</v>
      </c>
      <c r="N106" s="135" t="s">
        <v>42</v>
      </c>
      <c r="P106" s="136">
        <f t="shared" si="11"/>
        <v>0</v>
      </c>
      <c r="Q106" s="136">
        <v>0</v>
      </c>
      <c r="R106" s="136">
        <f t="shared" si="12"/>
        <v>0</v>
      </c>
      <c r="S106" s="136">
        <v>0</v>
      </c>
      <c r="T106" s="137">
        <f t="shared" si="13"/>
        <v>0</v>
      </c>
      <c r="AR106" s="138" t="s">
        <v>160</v>
      </c>
      <c r="AT106" s="138" t="s">
        <v>156</v>
      </c>
      <c r="AU106" s="138" t="s">
        <v>81</v>
      </c>
      <c r="AY106" s="15" t="s">
        <v>153</v>
      </c>
      <c r="BE106" s="139">
        <f t="shared" si="14"/>
        <v>4004.26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5" t="s">
        <v>79</v>
      </c>
      <c r="BK106" s="139">
        <f t="shared" si="19"/>
        <v>4004.26</v>
      </c>
      <c r="BL106" s="15" t="s">
        <v>161</v>
      </c>
      <c r="BM106" s="138" t="s">
        <v>2278</v>
      </c>
    </row>
    <row r="107" spans="2:65" s="1" customFormat="1" ht="16.5" customHeight="1">
      <c r="B107" s="125"/>
      <c r="C107" s="126" t="s">
        <v>9</v>
      </c>
      <c r="D107" s="126" t="s">
        <v>156</v>
      </c>
      <c r="E107" s="127" t="s">
        <v>2279</v>
      </c>
      <c r="F107" s="128" t="s">
        <v>532</v>
      </c>
      <c r="G107" s="129" t="s">
        <v>159</v>
      </c>
      <c r="H107" s="130">
        <v>1</v>
      </c>
      <c r="I107" s="131">
        <v>572.36024999999995</v>
      </c>
      <c r="J107" s="132">
        <f t="shared" si="10"/>
        <v>572.36</v>
      </c>
      <c r="K107" s="128" t="s">
        <v>3</v>
      </c>
      <c r="L107" s="133"/>
      <c r="M107" s="134" t="s">
        <v>3</v>
      </c>
      <c r="N107" s="135" t="s">
        <v>42</v>
      </c>
      <c r="P107" s="136">
        <f t="shared" si="11"/>
        <v>0</v>
      </c>
      <c r="Q107" s="136">
        <v>0</v>
      </c>
      <c r="R107" s="136">
        <f t="shared" si="12"/>
        <v>0</v>
      </c>
      <c r="S107" s="136">
        <v>0</v>
      </c>
      <c r="T107" s="137">
        <f t="shared" si="13"/>
        <v>0</v>
      </c>
      <c r="AR107" s="138" t="s">
        <v>160</v>
      </c>
      <c r="AT107" s="138" t="s">
        <v>156</v>
      </c>
      <c r="AU107" s="138" t="s">
        <v>81</v>
      </c>
      <c r="AY107" s="15" t="s">
        <v>153</v>
      </c>
      <c r="BE107" s="139">
        <f t="shared" si="14"/>
        <v>572.36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5" t="s">
        <v>79</v>
      </c>
      <c r="BK107" s="139">
        <f t="shared" si="19"/>
        <v>572.36</v>
      </c>
      <c r="BL107" s="15" t="s">
        <v>161</v>
      </c>
      <c r="BM107" s="138" t="s">
        <v>2280</v>
      </c>
    </row>
    <row r="108" spans="2:65" s="1" customFormat="1" ht="16.5" customHeight="1">
      <c r="B108" s="125"/>
      <c r="C108" s="126" t="s">
        <v>204</v>
      </c>
      <c r="D108" s="126" t="s">
        <v>156</v>
      </c>
      <c r="E108" s="127" t="s">
        <v>2281</v>
      </c>
      <c r="F108" s="128" t="s">
        <v>535</v>
      </c>
      <c r="G108" s="129" t="s">
        <v>159</v>
      </c>
      <c r="H108" s="130">
        <v>1</v>
      </c>
      <c r="I108" s="131">
        <v>562.74074999999993</v>
      </c>
      <c r="J108" s="132">
        <f t="shared" si="10"/>
        <v>562.74</v>
      </c>
      <c r="K108" s="128" t="s">
        <v>3</v>
      </c>
      <c r="L108" s="133"/>
      <c r="M108" s="134" t="s">
        <v>3</v>
      </c>
      <c r="N108" s="135" t="s">
        <v>42</v>
      </c>
      <c r="P108" s="136">
        <f t="shared" si="11"/>
        <v>0</v>
      </c>
      <c r="Q108" s="136">
        <v>0</v>
      </c>
      <c r="R108" s="136">
        <f t="shared" si="12"/>
        <v>0</v>
      </c>
      <c r="S108" s="136">
        <v>0</v>
      </c>
      <c r="T108" s="137">
        <f t="shared" si="13"/>
        <v>0</v>
      </c>
      <c r="AR108" s="138" t="s">
        <v>160</v>
      </c>
      <c r="AT108" s="138" t="s">
        <v>156</v>
      </c>
      <c r="AU108" s="138" t="s">
        <v>81</v>
      </c>
      <c r="AY108" s="15" t="s">
        <v>153</v>
      </c>
      <c r="BE108" s="139">
        <f t="shared" si="14"/>
        <v>562.74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5" t="s">
        <v>79</v>
      </c>
      <c r="BK108" s="139">
        <f t="shared" si="19"/>
        <v>562.74</v>
      </c>
      <c r="BL108" s="15" t="s">
        <v>161</v>
      </c>
      <c r="BM108" s="138" t="s">
        <v>2282</v>
      </c>
    </row>
    <row r="109" spans="2:65" s="1" customFormat="1" ht="16.5" customHeight="1">
      <c r="B109" s="125"/>
      <c r="C109" s="126" t="s">
        <v>208</v>
      </c>
      <c r="D109" s="126" t="s">
        <v>156</v>
      </c>
      <c r="E109" s="127" t="s">
        <v>2283</v>
      </c>
      <c r="F109" s="128" t="s">
        <v>438</v>
      </c>
      <c r="G109" s="129" t="s">
        <v>159</v>
      </c>
      <c r="H109" s="130">
        <v>1</v>
      </c>
      <c r="I109" s="131">
        <v>11554.183459499998</v>
      </c>
      <c r="J109" s="132">
        <f t="shared" si="10"/>
        <v>11554.18</v>
      </c>
      <c r="K109" s="128" t="s">
        <v>3</v>
      </c>
      <c r="L109" s="133"/>
      <c r="M109" s="134" t="s">
        <v>3</v>
      </c>
      <c r="N109" s="135" t="s">
        <v>42</v>
      </c>
      <c r="P109" s="136">
        <f t="shared" si="11"/>
        <v>0</v>
      </c>
      <c r="Q109" s="136">
        <v>0</v>
      </c>
      <c r="R109" s="136">
        <f t="shared" si="12"/>
        <v>0</v>
      </c>
      <c r="S109" s="136">
        <v>0</v>
      </c>
      <c r="T109" s="137">
        <f t="shared" si="13"/>
        <v>0</v>
      </c>
      <c r="AR109" s="138" t="s">
        <v>160</v>
      </c>
      <c r="AT109" s="138" t="s">
        <v>156</v>
      </c>
      <c r="AU109" s="138" t="s">
        <v>81</v>
      </c>
      <c r="AY109" s="15" t="s">
        <v>153</v>
      </c>
      <c r="BE109" s="139">
        <f t="shared" si="14"/>
        <v>11554.18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5" t="s">
        <v>79</v>
      </c>
      <c r="BK109" s="139">
        <f t="shared" si="19"/>
        <v>11554.18</v>
      </c>
      <c r="BL109" s="15" t="s">
        <v>161</v>
      </c>
      <c r="BM109" s="138" t="s">
        <v>217</v>
      </c>
    </row>
    <row r="110" spans="2:65" s="1" customFormat="1" ht="16.5" customHeight="1">
      <c r="B110" s="125"/>
      <c r="C110" s="126" t="s">
        <v>214</v>
      </c>
      <c r="D110" s="126" t="s">
        <v>156</v>
      </c>
      <c r="E110" s="127" t="s">
        <v>2284</v>
      </c>
      <c r="F110" s="128" t="s">
        <v>440</v>
      </c>
      <c r="G110" s="129" t="s">
        <v>159</v>
      </c>
      <c r="H110" s="130">
        <v>1</v>
      </c>
      <c r="I110" s="131">
        <v>153.91200000000001</v>
      </c>
      <c r="J110" s="132">
        <f t="shared" si="10"/>
        <v>153.91</v>
      </c>
      <c r="K110" s="128" t="s">
        <v>3</v>
      </c>
      <c r="L110" s="133"/>
      <c r="M110" s="134" t="s">
        <v>3</v>
      </c>
      <c r="N110" s="135" t="s">
        <v>42</v>
      </c>
      <c r="P110" s="136">
        <f t="shared" si="11"/>
        <v>0</v>
      </c>
      <c r="Q110" s="136">
        <v>0</v>
      </c>
      <c r="R110" s="136">
        <f t="shared" si="12"/>
        <v>0</v>
      </c>
      <c r="S110" s="136">
        <v>0</v>
      </c>
      <c r="T110" s="137">
        <f t="shared" si="13"/>
        <v>0</v>
      </c>
      <c r="AR110" s="138" t="s">
        <v>160</v>
      </c>
      <c r="AT110" s="138" t="s">
        <v>156</v>
      </c>
      <c r="AU110" s="138" t="s">
        <v>81</v>
      </c>
      <c r="AY110" s="15" t="s">
        <v>153</v>
      </c>
      <c r="BE110" s="139">
        <f t="shared" si="14"/>
        <v>153.91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5" t="s">
        <v>79</v>
      </c>
      <c r="BK110" s="139">
        <f t="shared" si="19"/>
        <v>153.91</v>
      </c>
      <c r="BL110" s="15" t="s">
        <v>161</v>
      </c>
      <c r="BM110" s="138" t="s">
        <v>243</v>
      </c>
    </row>
    <row r="111" spans="2:65" s="1" customFormat="1" ht="16.5" customHeight="1">
      <c r="B111" s="125"/>
      <c r="C111" s="126" t="s">
        <v>217</v>
      </c>
      <c r="D111" s="126" t="s">
        <v>156</v>
      </c>
      <c r="E111" s="127" t="s">
        <v>2285</v>
      </c>
      <c r="F111" s="128" t="s">
        <v>442</v>
      </c>
      <c r="G111" s="129" t="s">
        <v>159</v>
      </c>
      <c r="H111" s="130">
        <v>3</v>
      </c>
      <c r="I111" s="131">
        <v>31.263375</v>
      </c>
      <c r="J111" s="132">
        <f t="shared" si="10"/>
        <v>93.79</v>
      </c>
      <c r="K111" s="128" t="s">
        <v>3</v>
      </c>
      <c r="L111" s="133"/>
      <c r="M111" s="134" t="s">
        <v>3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160</v>
      </c>
      <c r="AT111" s="138" t="s">
        <v>156</v>
      </c>
      <c r="AU111" s="138" t="s">
        <v>81</v>
      </c>
      <c r="AY111" s="15" t="s">
        <v>153</v>
      </c>
      <c r="BE111" s="139">
        <f t="shared" si="14"/>
        <v>93.79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5" t="s">
        <v>79</v>
      </c>
      <c r="BK111" s="139">
        <f t="shared" si="19"/>
        <v>93.79</v>
      </c>
      <c r="BL111" s="15" t="s">
        <v>161</v>
      </c>
      <c r="BM111" s="138" t="s">
        <v>251</v>
      </c>
    </row>
    <row r="112" spans="2:65" s="1" customFormat="1" ht="16.5" customHeight="1">
      <c r="B112" s="125"/>
      <c r="C112" s="126" t="s">
        <v>220</v>
      </c>
      <c r="D112" s="126" t="s">
        <v>156</v>
      </c>
      <c r="E112" s="127" t="s">
        <v>2286</v>
      </c>
      <c r="F112" s="128" t="s">
        <v>444</v>
      </c>
      <c r="G112" s="129" t="s">
        <v>159</v>
      </c>
      <c r="H112" s="130">
        <v>1</v>
      </c>
      <c r="I112" s="131">
        <v>2483.0815350000003</v>
      </c>
      <c r="J112" s="132">
        <f t="shared" si="10"/>
        <v>2483.08</v>
      </c>
      <c r="K112" s="128" t="s">
        <v>3</v>
      </c>
      <c r="L112" s="133"/>
      <c r="M112" s="134" t="s">
        <v>3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160</v>
      </c>
      <c r="AT112" s="138" t="s">
        <v>156</v>
      </c>
      <c r="AU112" s="138" t="s">
        <v>81</v>
      </c>
      <c r="AY112" s="15" t="s">
        <v>153</v>
      </c>
      <c r="BE112" s="139">
        <f t="shared" si="14"/>
        <v>2483.08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5" t="s">
        <v>79</v>
      </c>
      <c r="BK112" s="139">
        <f t="shared" si="19"/>
        <v>2483.08</v>
      </c>
      <c r="BL112" s="15" t="s">
        <v>161</v>
      </c>
      <c r="BM112" s="138" t="s">
        <v>275</v>
      </c>
    </row>
    <row r="113" spans="2:65" s="1" customFormat="1" ht="16.5" customHeight="1">
      <c r="B113" s="125"/>
      <c r="C113" s="126" t="s">
        <v>223</v>
      </c>
      <c r="D113" s="126" t="s">
        <v>156</v>
      </c>
      <c r="E113" s="127" t="s">
        <v>2287</v>
      </c>
      <c r="F113" s="128" t="s">
        <v>448</v>
      </c>
      <c r="G113" s="129" t="s">
        <v>159</v>
      </c>
      <c r="H113" s="130">
        <v>1</v>
      </c>
      <c r="I113" s="131">
        <v>3569.0076509999999</v>
      </c>
      <c r="J113" s="132">
        <f t="shared" si="10"/>
        <v>3569.01</v>
      </c>
      <c r="K113" s="128" t="s">
        <v>3</v>
      </c>
      <c r="L113" s="133"/>
      <c r="M113" s="134" t="s">
        <v>3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160</v>
      </c>
      <c r="AT113" s="138" t="s">
        <v>156</v>
      </c>
      <c r="AU113" s="138" t="s">
        <v>81</v>
      </c>
      <c r="AY113" s="15" t="s">
        <v>153</v>
      </c>
      <c r="BE113" s="139">
        <f t="shared" si="14"/>
        <v>3569.01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5" t="s">
        <v>79</v>
      </c>
      <c r="BK113" s="139">
        <f t="shared" si="19"/>
        <v>3569.01</v>
      </c>
      <c r="BL113" s="15" t="s">
        <v>161</v>
      </c>
      <c r="BM113" s="138" t="s">
        <v>2288</v>
      </c>
    </row>
    <row r="114" spans="2:65" s="1" customFormat="1" ht="16.5" customHeight="1">
      <c r="B114" s="125"/>
      <c r="C114" s="126" t="s">
        <v>226</v>
      </c>
      <c r="D114" s="126" t="s">
        <v>156</v>
      </c>
      <c r="E114" s="127" t="s">
        <v>2289</v>
      </c>
      <c r="F114" s="128" t="s">
        <v>2290</v>
      </c>
      <c r="G114" s="129" t="s">
        <v>159</v>
      </c>
      <c r="H114" s="130">
        <v>1</v>
      </c>
      <c r="I114" s="131">
        <v>625.27711950000003</v>
      </c>
      <c r="J114" s="132">
        <f t="shared" si="10"/>
        <v>625.28</v>
      </c>
      <c r="K114" s="128" t="s">
        <v>3</v>
      </c>
      <c r="L114" s="133"/>
      <c r="M114" s="134" t="s">
        <v>3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160</v>
      </c>
      <c r="AT114" s="138" t="s">
        <v>156</v>
      </c>
      <c r="AU114" s="138" t="s">
        <v>81</v>
      </c>
      <c r="AY114" s="15" t="s">
        <v>153</v>
      </c>
      <c r="BE114" s="139">
        <f t="shared" si="14"/>
        <v>625.28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5" t="s">
        <v>79</v>
      </c>
      <c r="BK114" s="139">
        <f t="shared" si="19"/>
        <v>625.28</v>
      </c>
      <c r="BL114" s="15" t="s">
        <v>161</v>
      </c>
      <c r="BM114" s="138" t="s">
        <v>2291</v>
      </c>
    </row>
    <row r="115" spans="2:65" s="1" customFormat="1" ht="16.5" customHeight="1">
      <c r="B115" s="125"/>
      <c r="C115" s="126" t="s">
        <v>229</v>
      </c>
      <c r="D115" s="126" t="s">
        <v>156</v>
      </c>
      <c r="E115" s="127" t="s">
        <v>2292</v>
      </c>
      <c r="F115" s="128" t="s">
        <v>451</v>
      </c>
      <c r="G115" s="129" t="s">
        <v>159</v>
      </c>
      <c r="H115" s="130">
        <v>1</v>
      </c>
      <c r="I115" s="131">
        <v>432.8775</v>
      </c>
      <c r="J115" s="132">
        <f t="shared" si="10"/>
        <v>432.88</v>
      </c>
      <c r="K115" s="128" t="s">
        <v>3</v>
      </c>
      <c r="L115" s="133"/>
      <c r="M115" s="134" t="s">
        <v>3</v>
      </c>
      <c r="N115" s="135" t="s">
        <v>42</v>
      </c>
      <c r="P115" s="136">
        <f t="shared" si="11"/>
        <v>0</v>
      </c>
      <c r="Q115" s="136">
        <v>0</v>
      </c>
      <c r="R115" s="136">
        <f t="shared" si="12"/>
        <v>0</v>
      </c>
      <c r="S115" s="136">
        <v>0</v>
      </c>
      <c r="T115" s="137">
        <f t="shared" si="13"/>
        <v>0</v>
      </c>
      <c r="AR115" s="138" t="s">
        <v>160</v>
      </c>
      <c r="AT115" s="138" t="s">
        <v>156</v>
      </c>
      <c r="AU115" s="138" t="s">
        <v>81</v>
      </c>
      <c r="AY115" s="15" t="s">
        <v>153</v>
      </c>
      <c r="BE115" s="139">
        <f t="shared" si="14"/>
        <v>432.88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5" t="s">
        <v>79</v>
      </c>
      <c r="BK115" s="139">
        <f t="shared" si="19"/>
        <v>432.88</v>
      </c>
      <c r="BL115" s="15" t="s">
        <v>161</v>
      </c>
      <c r="BM115" s="138" t="s">
        <v>2293</v>
      </c>
    </row>
    <row r="116" spans="2:65" s="1" customFormat="1" ht="16.5" customHeight="1">
      <c r="B116" s="125"/>
      <c r="C116" s="126" t="s">
        <v>8</v>
      </c>
      <c r="D116" s="126" t="s">
        <v>156</v>
      </c>
      <c r="E116" s="127" t="s">
        <v>2294</v>
      </c>
      <c r="F116" s="128" t="s">
        <v>1365</v>
      </c>
      <c r="G116" s="129" t="s">
        <v>159</v>
      </c>
      <c r="H116" s="130">
        <v>5</v>
      </c>
      <c r="I116" s="131">
        <v>616.29250649999994</v>
      </c>
      <c r="J116" s="132">
        <f t="shared" si="10"/>
        <v>3081.46</v>
      </c>
      <c r="K116" s="128" t="s">
        <v>3</v>
      </c>
      <c r="L116" s="133"/>
      <c r="M116" s="134" t="s">
        <v>3</v>
      </c>
      <c r="N116" s="135" t="s">
        <v>42</v>
      </c>
      <c r="P116" s="136">
        <f t="shared" si="11"/>
        <v>0</v>
      </c>
      <c r="Q116" s="136">
        <v>0</v>
      </c>
      <c r="R116" s="136">
        <f t="shared" si="12"/>
        <v>0</v>
      </c>
      <c r="S116" s="136">
        <v>0</v>
      </c>
      <c r="T116" s="137">
        <f t="shared" si="13"/>
        <v>0</v>
      </c>
      <c r="AR116" s="138" t="s">
        <v>160</v>
      </c>
      <c r="AT116" s="138" t="s">
        <v>156</v>
      </c>
      <c r="AU116" s="138" t="s">
        <v>81</v>
      </c>
      <c r="AY116" s="15" t="s">
        <v>153</v>
      </c>
      <c r="BE116" s="139">
        <f t="shared" si="14"/>
        <v>3081.46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5" t="s">
        <v>79</v>
      </c>
      <c r="BK116" s="139">
        <f t="shared" si="19"/>
        <v>3081.46</v>
      </c>
      <c r="BL116" s="15" t="s">
        <v>161</v>
      </c>
      <c r="BM116" s="138" t="s">
        <v>2295</v>
      </c>
    </row>
    <row r="117" spans="2:65" s="1" customFormat="1" ht="16.5" customHeight="1">
      <c r="B117" s="125"/>
      <c r="C117" s="126" t="s">
        <v>235</v>
      </c>
      <c r="D117" s="126" t="s">
        <v>156</v>
      </c>
      <c r="E117" s="127" t="s">
        <v>2296</v>
      </c>
      <c r="F117" s="128" t="s">
        <v>454</v>
      </c>
      <c r="G117" s="129" t="s">
        <v>159</v>
      </c>
      <c r="H117" s="130">
        <v>2</v>
      </c>
      <c r="I117" s="131">
        <v>358.057029</v>
      </c>
      <c r="J117" s="132">
        <f t="shared" si="10"/>
        <v>716.11</v>
      </c>
      <c r="K117" s="128" t="s">
        <v>3</v>
      </c>
      <c r="L117" s="133"/>
      <c r="M117" s="134" t="s">
        <v>3</v>
      </c>
      <c r="N117" s="135" t="s">
        <v>42</v>
      </c>
      <c r="P117" s="136">
        <f t="shared" si="11"/>
        <v>0</v>
      </c>
      <c r="Q117" s="136">
        <v>0</v>
      </c>
      <c r="R117" s="136">
        <f t="shared" si="12"/>
        <v>0</v>
      </c>
      <c r="S117" s="136">
        <v>0</v>
      </c>
      <c r="T117" s="137">
        <f t="shared" si="13"/>
        <v>0</v>
      </c>
      <c r="AR117" s="138" t="s">
        <v>160</v>
      </c>
      <c r="AT117" s="138" t="s">
        <v>156</v>
      </c>
      <c r="AU117" s="138" t="s">
        <v>81</v>
      </c>
      <c r="AY117" s="15" t="s">
        <v>153</v>
      </c>
      <c r="BE117" s="139">
        <f t="shared" si="14"/>
        <v>716.11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5" t="s">
        <v>79</v>
      </c>
      <c r="BK117" s="139">
        <f t="shared" si="19"/>
        <v>716.11</v>
      </c>
      <c r="BL117" s="15" t="s">
        <v>161</v>
      </c>
      <c r="BM117" s="138" t="s">
        <v>2297</v>
      </c>
    </row>
    <row r="118" spans="2:65" s="1" customFormat="1" ht="16.5" customHeight="1">
      <c r="B118" s="125"/>
      <c r="C118" s="126" t="s">
        <v>239</v>
      </c>
      <c r="D118" s="126" t="s">
        <v>156</v>
      </c>
      <c r="E118" s="127" t="s">
        <v>2298</v>
      </c>
      <c r="F118" s="128" t="s">
        <v>457</v>
      </c>
      <c r="G118" s="129" t="s">
        <v>159</v>
      </c>
      <c r="H118" s="130">
        <v>1</v>
      </c>
      <c r="I118" s="131">
        <v>216.43875</v>
      </c>
      <c r="J118" s="132">
        <f t="shared" si="10"/>
        <v>216.44</v>
      </c>
      <c r="K118" s="128" t="s">
        <v>3</v>
      </c>
      <c r="L118" s="133"/>
      <c r="M118" s="134" t="s">
        <v>3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160</v>
      </c>
      <c r="AT118" s="138" t="s">
        <v>156</v>
      </c>
      <c r="AU118" s="138" t="s">
        <v>81</v>
      </c>
      <c r="AY118" s="15" t="s">
        <v>153</v>
      </c>
      <c r="BE118" s="139">
        <f t="shared" si="14"/>
        <v>216.44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5" t="s">
        <v>79</v>
      </c>
      <c r="BK118" s="139">
        <f t="shared" si="19"/>
        <v>216.44</v>
      </c>
      <c r="BL118" s="15" t="s">
        <v>161</v>
      </c>
      <c r="BM118" s="138" t="s">
        <v>2299</v>
      </c>
    </row>
    <row r="119" spans="2:65" s="1" customFormat="1" ht="16.5" customHeight="1">
      <c r="B119" s="125"/>
      <c r="C119" s="126" t="s">
        <v>243</v>
      </c>
      <c r="D119" s="126" t="s">
        <v>156</v>
      </c>
      <c r="E119" s="127" t="s">
        <v>2300</v>
      </c>
      <c r="F119" s="128" t="s">
        <v>463</v>
      </c>
      <c r="G119" s="129" t="s">
        <v>159</v>
      </c>
      <c r="H119" s="130">
        <v>2</v>
      </c>
      <c r="I119" s="131">
        <v>183.73245</v>
      </c>
      <c r="J119" s="132">
        <f t="shared" si="10"/>
        <v>367.46</v>
      </c>
      <c r="K119" s="128" t="s">
        <v>3</v>
      </c>
      <c r="L119" s="133"/>
      <c r="M119" s="134" t="s">
        <v>3</v>
      </c>
      <c r="N119" s="135" t="s">
        <v>42</v>
      </c>
      <c r="P119" s="136">
        <f t="shared" si="11"/>
        <v>0</v>
      </c>
      <c r="Q119" s="136">
        <v>0</v>
      </c>
      <c r="R119" s="136">
        <f t="shared" si="12"/>
        <v>0</v>
      </c>
      <c r="S119" s="136">
        <v>0</v>
      </c>
      <c r="T119" s="137">
        <f t="shared" si="13"/>
        <v>0</v>
      </c>
      <c r="AR119" s="138" t="s">
        <v>160</v>
      </c>
      <c r="AT119" s="138" t="s">
        <v>156</v>
      </c>
      <c r="AU119" s="138" t="s">
        <v>81</v>
      </c>
      <c r="AY119" s="15" t="s">
        <v>153</v>
      </c>
      <c r="BE119" s="139">
        <f t="shared" si="14"/>
        <v>367.46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5" t="s">
        <v>79</v>
      </c>
      <c r="BK119" s="139">
        <f t="shared" si="19"/>
        <v>367.46</v>
      </c>
      <c r="BL119" s="15" t="s">
        <v>161</v>
      </c>
      <c r="BM119" s="138" t="s">
        <v>2301</v>
      </c>
    </row>
    <row r="120" spans="2:65" s="1" customFormat="1" ht="16.5" customHeight="1">
      <c r="B120" s="125"/>
      <c r="C120" s="126" t="s">
        <v>247</v>
      </c>
      <c r="D120" s="126" t="s">
        <v>156</v>
      </c>
      <c r="E120" s="127" t="s">
        <v>2302</v>
      </c>
      <c r="F120" s="128" t="s">
        <v>466</v>
      </c>
      <c r="G120" s="129" t="s">
        <v>159</v>
      </c>
      <c r="H120" s="130">
        <v>1</v>
      </c>
      <c r="I120" s="131">
        <v>252.0309</v>
      </c>
      <c r="J120" s="132">
        <f t="shared" si="10"/>
        <v>252.03</v>
      </c>
      <c r="K120" s="128" t="s">
        <v>3</v>
      </c>
      <c r="L120" s="133"/>
      <c r="M120" s="134" t="s">
        <v>3</v>
      </c>
      <c r="N120" s="135" t="s">
        <v>42</v>
      </c>
      <c r="P120" s="136">
        <f t="shared" si="11"/>
        <v>0</v>
      </c>
      <c r="Q120" s="136">
        <v>0</v>
      </c>
      <c r="R120" s="136">
        <f t="shared" si="12"/>
        <v>0</v>
      </c>
      <c r="S120" s="136">
        <v>0</v>
      </c>
      <c r="T120" s="137">
        <f t="shared" si="13"/>
        <v>0</v>
      </c>
      <c r="AR120" s="138" t="s">
        <v>160</v>
      </c>
      <c r="AT120" s="138" t="s">
        <v>156</v>
      </c>
      <c r="AU120" s="138" t="s">
        <v>81</v>
      </c>
      <c r="AY120" s="15" t="s">
        <v>153</v>
      </c>
      <c r="BE120" s="139">
        <f t="shared" si="14"/>
        <v>252.03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5" t="s">
        <v>79</v>
      </c>
      <c r="BK120" s="139">
        <f t="shared" si="19"/>
        <v>252.03</v>
      </c>
      <c r="BL120" s="15" t="s">
        <v>161</v>
      </c>
      <c r="BM120" s="138" t="s">
        <v>2303</v>
      </c>
    </row>
    <row r="121" spans="2:65" s="1" customFormat="1" ht="16.5" customHeight="1">
      <c r="B121" s="125"/>
      <c r="C121" s="126" t="s">
        <v>251</v>
      </c>
      <c r="D121" s="126" t="s">
        <v>156</v>
      </c>
      <c r="E121" s="127" t="s">
        <v>2304</v>
      </c>
      <c r="F121" s="128" t="s">
        <v>469</v>
      </c>
      <c r="G121" s="129" t="s">
        <v>159</v>
      </c>
      <c r="H121" s="130">
        <v>1</v>
      </c>
      <c r="I121" s="131">
        <v>452.11649999999997</v>
      </c>
      <c r="J121" s="132">
        <f t="shared" si="10"/>
        <v>452.12</v>
      </c>
      <c r="K121" s="128" t="s">
        <v>3</v>
      </c>
      <c r="L121" s="133"/>
      <c r="M121" s="134" t="s">
        <v>3</v>
      </c>
      <c r="N121" s="135" t="s">
        <v>42</v>
      </c>
      <c r="P121" s="136">
        <f t="shared" si="11"/>
        <v>0</v>
      </c>
      <c r="Q121" s="136">
        <v>0</v>
      </c>
      <c r="R121" s="136">
        <f t="shared" si="12"/>
        <v>0</v>
      </c>
      <c r="S121" s="136">
        <v>0</v>
      </c>
      <c r="T121" s="137">
        <f t="shared" si="13"/>
        <v>0</v>
      </c>
      <c r="AR121" s="138" t="s">
        <v>160</v>
      </c>
      <c r="AT121" s="138" t="s">
        <v>156</v>
      </c>
      <c r="AU121" s="138" t="s">
        <v>81</v>
      </c>
      <c r="AY121" s="15" t="s">
        <v>153</v>
      </c>
      <c r="BE121" s="139">
        <f t="shared" si="14"/>
        <v>452.12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5" t="s">
        <v>79</v>
      </c>
      <c r="BK121" s="139">
        <f t="shared" si="19"/>
        <v>452.12</v>
      </c>
      <c r="BL121" s="15" t="s">
        <v>161</v>
      </c>
      <c r="BM121" s="138" t="s">
        <v>2305</v>
      </c>
    </row>
    <row r="122" spans="2:65" s="1" customFormat="1" ht="16.5" customHeight="1">
      <c r="B122" s="125"/>
      <c r="C122" s="126" t="s">
        <v>255</v>
      </c>
      <c r="D122" s="126" t="s">
        <v>156</v>
      </c>
      <c r="E122" s="127" t="s">
        <v>2306</v>
      </c>
      <c r="F122" s="128" t="s">
        <v>1040</v>
      </c>
      <c r="G122" s="129" t="s">
        <v>159</v>
      </c>
      <c r="H122" s="130">
        <v>1</v>
      </c>
      <c r="I122" s="131">
        <v>817.65750000000003</v>
      </c>
      <c r="J122" s="132">
        <f t="shared" si="10"/>
        <v>817.66</v>
      </c>
      <c r="K122" s="128" t="s">
        <v>3</v>
      </c>
      <c r="L122" s="133"/>
      <c r="M122" s="134" t="s">
        <v>3</v>
      </c>
      <c r="N122" s="135" t="s">
        <v>42</v>
      </c>
      <c r="P122" s="136">
        <f t="shared" si="11"/>
        <v>0</v>
      </c>
      <c r="Q122" s="136">
        <v>0</v>
      </c>
      <c r="R122" s="136">
        <f t="shared" si="12"/>
        <v>0</v>
      </c>
      <c r="S122" s="136">
        <v>0</v>
      </c>
      <c r="T122" s="137">
        <f t="shared" si="13"/>
        <v>0</v>
      </c>
      <c r="AR122" s="138" t="s">
        <v>160</v>
      </c>
      <c r="AT122" s="138" t="s">
        <v>156</v>
      </c>
      <c r="AU122" s="138" t="s">
        <v>81</v>
      </c>
      <c r="AY122" s="15" t="s">
        <v>153</v>
      </c>
      <c r="BE122" s="139">
        <f t="shared" si="14"/>
        <v>817.66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5" t="s">
        <v>79</v>
      </c>
      <c r="BK122" s="139">
        <f t="shared" si="19"/>
        <v>817.66</v>
      </c>
      <c r="BL122" s="15" t="s">
        <v>161</v>
      </c>
      <c r="BM122" s="138" t="s">
        <v>2307</v>
      </c>
    </row>
    <row r="123" spans="2:65" s="1" customFormat="1" ht="16.5" customHeight="1">
      <c r="B123" s="125"/>
      <c r="C123" s="126" t="s">
        <v>259</v>
      </c>
      <c r="D123" s="126" t="s">
        <v>156</v>
      </c>
      <c r="E123" s="127" t="s">
        <v>2308</v>
      </c>
      <c r="F123" s="128" t="s">
        <v>2309</v>
      </c>
      <c r="G123" s="129" t="s">
        <v>159</v>
      </c>
      <c r="H123" s="130">
        <v>2</v>
      </c>
      <c r="I123" s="131">
        <v>918.81616199999996</v>
      </c>
      <c r="J123" s="132">
        <f t="shared" si="10"/>
        <v>1837.63</v>
      </c>
      <c r="K123" s="128" t="s">
        <v>3</v>
      </c>
      <c r="L123" s="133"/>
      <c r="M123" s="134" t="s">
        <v>3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160</v>
      </c>
      <c r="AT123" s="138" t="s">
        <v>156</v>
      </c>
      <c r="AU123" s="138" t="s">
        <v>81</v>
      </c>
      <c r="AY123" s="15" t="s">
        <v>153</v>
      </c>
      <c r="BE123" s="139">
        <f t="shared" si="14"/>
        <v>1837.63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5" t="s">
        <v>79</v>
      </c>
      <c r="BK123" s="139">
        <f t="shared" si="19"/>
        <v>1837.63</v>
      </c>
      <c r="BL123" s="15" t="s">
        <v>161</v>
      </c>
      <c r="BM123" s="138" t="s">
        <v>2310</v>
      </c>
    </row>
    <row r="124" spans="2:65" s="1" customFormat="1" ht="16.5" customHeight="1">
      <c r="B124" s="125"/>
      <c r="C124" s="126" t="s">
        <v>263</v>
      </c>
      <c r="D124" s="126" t="s">
        <v>156</v>
      </c>
      <c r="E124" s="127" t="s">
        <v>2311</v>
      </c>
      <c r="F124" s="128" t="s">
        <v>2312</v>
      </c>
      <c r="G124" s="129" t="s">
        <v>159</v>
      </c>
      <c r="H124" s="130">
        <v>1</v>
      </c>
      <c r="I124" s="131">
        <v>1010.8651574999999</v>
      </c>
      <c r="J124" s="132">
        <f t="shared" si="10"/>
        <v>1010.87</v>
      </c>
      <c r="K124" s="128" t="s">
        <v>3</v>
      </c>
      <c r="L124" s="133"/>
      <c r="M124" s="134" t="s">
        <v>3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160</v>
      </c>
      <c r="AT124" s="138" t="s">
        <v>156</v>
      </c>
      <c r="AU124" s="138" t="s">
        <v>81</v>
      </c>
      <c r="AY124" s="15" t="s">
        <v>153</v>
      </c>
      <c r="BE124" s="139">
        <f t="shared" si="14"/>
        <v>1010.87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5" t="s">
        <v>79</v>
      </c>
      <c r="BK124" s="139">
        <f t="shared" si="19"/>
        <v>1010.87</v>
      </c>
      <c r="BL124" s="15" t="s">
        <v>161</v>
      </c>
      <c r="BM124" s="138" t="s">
        <v>2313</v>
      </c>
    </row>
    <row r="125" spans="2:65" s="1" customFormat="1" ht="16.5" customHeight="1">
      <c r="B125" s="125"/>
      <c r="C125" s="126" t="s">
        <v>267</v>
      </c>
      <c r="D125" s="126" t="s">
        <v>156</v>
      </c>
      <c r="E125" s="127" t="s">
        <v>2314</v>
      </c>
      <c r="F125" s="128" t="s">
        <v>475</v>
      </c>
      <c r="G125" s="129" t="s">
        <v>159</v>
      </c>
      <c r="H125" s="130">
        <v>1</v>
      </c>
      <c r="I125" s="131">
        <v>3746.7952499999997</v>
      </c>
      <c r="J125" s="132">
        <f t="shared" si="10"/>
        <v>3746.8</v>
      </c>
      <c r="K125" s="128" t="s">
        <v>3</v>
      </c>
      <c r="L125" s="133"/>
      <c r="M125" s="134" t="s">
        <v>3</v>
      </c>
      <c r="N125" s="135" t="s">
        <v>42</v>
      </c>
      <c r="P125" s="136">
        <f t="shared" si="11"/>
        <v>0</v>
      </c>
      <c r="Q125" s="136">
        <v>0</v>
      </c>
      <c r="R125" s="136">
        <f t="shared" si="12"/>
        <v>0</v>
      </c>
      <c r="S125" s="136">
        <v>0</v>
      </c>
      <c r="T125" s="137">
        <f t="shared" si="13"/>
        <v>0</v>
      </c>
      <c r="AR125" s="138" t="s">
        <v>160</v>
      </c>
      <c r="AT125" s="138" t="s">
        <v>156</v>
      </c>
      <c r="AU125" s="138" t="s">
        <v>81</v>
      </c>
      <c r="AY125" s="15" t="s">
        <v>153</v>
      </c>
      <c r="BE125" s="139">
        <f t="shared" si="14"/>
        <v>3746.8</v>
      </c>
      <c r="BF125" s="139">
        <f t="shared" si="15"/>
        <v>0</v>
      </c>
      <c r="BG125" s="139">
        <f t="shared" si="16"/>
        <v>0</v>
      </c>
      <c r="BH125" s="139">
        <f t="shared" si="17"/>
        <v>0</v>
      </c>
      <c r="BI125" s="139">
        <f t="shared" si="18"/>
        <v>0</v>
      </c>
      <c r="BJ125" s="15" t="s">
        <v>79</v>
      </c>
      <c r="BK125" s="139">
        <f t="shared" si="19"/>
        <v>3746.8</v>
      </c>
      <c r="BL125" s="15" t="s">
        <v>161</v>
      </c>
      <c r="BM125" s="138" t="s">
        <v>2315</v>
      </c>
    </row>
    <row r="126" spans="2:65" s="1" customFormat="1" ht="16.5" customHeight="1">
      <c r="B126" s="125"/>
      <c r="C126" s="126" t="s">
        <v>271</v>
      </c>
      <c r="D126" s="126" t="s">
        <v>156</v>
      </c>
      <c r="E126" s="127" t="s">
        <v>2316</v>
      </c>
      <c r="F126" s="128" t="s">
        <v>1387</v>
      </c>
      <c r="G126" s="129" t="s">
        <v>159</v>
      </c>
      <c r="H126" s="130">
        <v>1</v>
      </c>
      <c r="I126" s="131">
        <v>1014.8380109999999</v>
      </c>
      <c r="J126" s="132">
        <f t="shared" si="10"/>
        <v>1014.84</v>
      </c>
      <c r="K126" s="128" t="s">
        <v>3</v>
      </c>
      <c r="L126" s="133"/>
      <c r="M126" s="134" t="s">
        <v>3</v>
      </c>
      <c r="N126" s="135" t="s">
        <v>42</v>
      </c>
      <c r="P126" s="136">
        <f t="shared" si="11"/>
        <v>0</v>
      </c>
      <c r="Q126" s="136">
        <v>0</v>
      </c>
      <c r="R126" s="136">
        <f t="shared" si="12"/>
        <v>0</v>
      </c>
      <c r="S126" s="136">
        <v>0</v>
      </c>
      <c r="T126" s="137">
        <f t="shared" si="13"/>
        <v>0</v>
      </c>
      <c r="AR126" s="138" t="s">
        <v>160</v>
      </c>
      <c r="AT126" s="138" t="s">
        <v>156</v>
      </c>
      <c r="AU126" s="138" t="s">
        <v>81</v>
      </c>
      <c r="AY126" s="15" t="s">
        <v>153</v>
      </c>
      <c r="BE126" s="139">
        <f t="shared" si="14"/>
        <v>1014.84</v>
      </c>
      <c r="BF126" s="139">
        <f t="shared" si="15"/>
        <v>0</v>
      </c>
      <c r="BG126" s="139">
        <f t="shared" si="16"/>
        <v>0</v>
      </c>
      <c r="BH126" s="139">
        <f t="shared" si="17"/>
        <v>0</v>
      </c>
      <c r="BI126" s="139">
        <f t="shared" si="18"/>
        <v>0</v>
      </c>
      <c r="BJ126" s="15" t="s">
        <v>79</v>
      </c>
      <c r="BK126" s="139">
        <f t="shared" si="19"/>
        <v>1014.84</v>
      </c>
      <c r="BL126" s="15" t="s">
        <v>161</v>
      </c>
      <c r="BM126" s="138" t="s">
        <v>2317</v>
      </c>
    </row>
    <row r="127" spans="2:65" s="1" customFormat="1" ht="16.5" customHeight="1">
      <c r="B127" s="125"/>
      <c r="C127" s="126" t="s">
        <v>275</v>
      </c>
      <c r="D127" s="126" t="s">
        <v>156</v>
      </c>
      <c r="E127" s="127" t="s">
        <v>2318</v>
      </c>
      <c r="F127" s="128" t="s">
        <v>2151</v>
      </c>
      <c r="G127" s="129" t="s">
        <v>159</v>
      </c>
      <c r="H127" s="130">
        <v>2</v>
      </c>
      <c r="I127" s="131">
        <v>1011.8559660000001</v>
      </c>
      <c r="J127" s="132">
        <f t="shared" si="10"/>
        <v>2023.71</v>
      </c>
      <c r="K127" s="128" t="s">
        <v>3</v>
      </c>
      <c r="L127" s="133"/>
      <c r="M127" s="134" t="s">
        <v>3</v>
      </c>
      <c r="N127" s="135" t="s">
        <v>42</v>
      </c>
      <c r="P127" s="136">
        <f t="shared" si="11"/>
        <v>0</v>
      </c>
      <c r="Q127" s="136">
        <v>0</v>
      </c>
      <c r="R127" s="136">
        <f t="shared" si="12"/>
        <v>0</v>
      </c>
      <c r="S127" s="136">
        <v>0</v>
      </c>
      <c r="T127" s="137">
        <f t="shared" si="13"/>
        <v>0</v>
      </c>
      <c r="AR127" s="138" t="s">
        <v>160</v>
      </c>
      <c r="AT127" s="138" t="s">
        <v>156</v>
      </c>
      <c r="AU127" s="138" t="s">
        <v>81</v>
      </c>
      <c r="AY127" s="15" t="s">
        <v>153</v>
      </c>
      <c r="BE127" s="139">
        <f t="shared" si="14"/>
        <v>2023.71</v>
      </c>
      <c r="BF127" s="139">
        <f t="shared" si="15"/>
        <v>0</v>
      </c>
      <c r="BG127" s="139">
        <f t="shared" si="16"/>
        <v>0</v>
      </c>
      <c r="BH127" s="139">
        <f t="shared" si="17"/>
        <v>0</v>
      </c>
      <c r="BI127" s="139">
        <f t="shared" si="18"/>
        <v>0</v>
      </c>
      <c r="BJ127" s="15" t="s">
        <v>79</v>
      </c>
      <c r="BK127" s="139">
        <f t="shared" si="19"/>
        <v>2023.71</v>
      </c>
      <c r="BL127" s="15" t="s">
        <v>161</v>
      </c>
      <c r="BM127" s="138" t="s">
        <v>2319</v>
      </c>
    </row>
    <row r="128" spans="2:65" s="1" customFormat="1" ht="16.5" customHeight="1">
      <c r="B128" s="125"/>
      <c r="C128" s="126" t="s">
        <v>279</v>
      </c>
      <c r="D128" s="126" t="s">
        <v>156</v>
      </c>
      <c r="E128" s="127" t="s">
        <v>2320</v>
      </c>
      <c r="F128" s="128" t="s">
        <v>2321</v>
      </c>
      <c r="G128" s="129" t="s">
        <v>159</v>
      </c>
      <c r="H128" s="130">
        <v>1</v>
      </c>
      <c r="I128" s="131">
        <v>1114.4671724999998</v>
      </c>
      <c r="J128" s="132">
        <f t="shared" si="10"/>
        <v>1114.47</v>
      </c>
      <c r="K128" s="128" t="s">
        <v>3</v>
      </c>
      <c r="L128" s="133"/>
      <c r="M128" s="134" t="s">
        <v>3</v>
      </c>
      <c r="N128" s="135" t="s">
        <v>42</v>
      </c>
      <c r="P128" s="136">
        <f t="shared" si="11"/>
        <v>0</v>
      </c>
      <c r="Q128" s="136">
        <v>0</v>
      </c>
      <c r="R128" s="136">
        <f t="shared" si="12"/>
        <v>0</v>
      </c>
      <c r="S128" s="136">
        <v>0</v>
      </c>
      <c r="T128" s="137">
        <f t="shared" si="13"/>
        <v>0</v>
      </c>
      <c r="AR128" s="138" t="s">
        <v>160</v>
      </c>
      <c r="AT128" s="138" t="s">
        <v>156</v>
      </c>
      <c r="AU128" s="138" t="s">
        <v>81</v>
      </c>
      <c r="AY128" s="15" t="s">
        <v>153</v>
      </c>
      <c r="BE128" s="139">
        <f t="shared" si="14"/>
        <v>1114.47</v>
      </c>
      <c r="BF128" s="139">
        <f t="shared" si="15"/>
        <v>0</v>
      </c>
      <c r="BG128" s="139">
        <f t="shared" si="16"/>
        <v>0</v>
      </c>
      <c r="BH128" s="139">
        <f t="shared" si="17"/>
        <v>0</v>
      </c>
      <c r="BI128" s="139">
        <f t="shared" si="18"/>
        <v>0</v>
      </c>
      <c r="BJ128" s="15" t="s">
        <v>79</v>
      </c>
      <c r="BK128" s="139">
        <f t="shared" si="19"/>
        <v>1114.47</v>
      </c>
      <c r="BL128" s="15" t="s">
        <v>161</v>
      </c>
      <c r="BM128" s="138" t="s">
        <v>2322</v>
      </c>
    </row>
    <row r="129" spans="2:65" s="1" customFormat="1" ht="16.5" customHeight="1">
      <c r="B129" s="125"/>
      <c r="C129" s="126" t="s">
        <v>283</v>
      </c>
      <c r="D129" s="126" t="s">
        <v>156</v>
      </c>
      <c r="E129" s="127" t="s">
        <v>2323</v>
      </c>
      <c r="F129" s="128" t="s">
        <v>2324</v>
      </c>
      <c r="G129" s="129" t="s">
        <v>159</v>
      </c>
      <c r="H129" s="130">
        <v>1</v>
      </c>
      <c r="I129" s="131">
        <v>1112.0622974999999</v>
      </c>
      <c r="J129" s="132">
        <f t="shared" si="10"/>
        <v>1112.06</v>
      </c>
      <c r="K129" s="128" t="s">
        <v>3</v>
      </c>
      <c r="L129" s="133"/>
      <c r="M129" s="134" t="s">
        <v>3</v>
      </c>
      <c r="N129" s="135" t="s">
        <v>42</v>
      </c>
      <c r="P129" s="136">
        <f t="shared" si="11"/>
        <v>0</v>
      </c>
      <c r="Q129" s="136">
        <v>0</v>
      </c>
      <c r="R129" s="136">
        <f t="shared" si="12"/>
        <v>0</v>
      </c>
      <c r="S129" s="136">
        <v>0</v>
      </c>
      <c r="T129" s="137">
        <f t="shared" si="13"/>
        <v>0</v>
      </c>
      <c r="AR129" s="138" t="s">
        <v>160</v>
      </c>
      <c r="AT129" s="138" t="s">
        <v>156</v>
      </c>
      <c r="AU129" s="138" t="s">
        <v>81</v>
      </c>
      <c r="AY129" s="15" t="s">
        <v>153</v>
      </c>
      <c r="BE129" s="139">
        <f t="shared" si="14"/>
        <v>1112.06</v>
      </c>
      <c r="BF129" s="139">
        <f t="shared" si="15"/>
        <v>0</v>
      </c>
      <c r="BG129" s="139">
        <f t="shared" si="16"/>
        <v>0</v>
      </c>
      <c r="BH129" s="139">
        <f t="shared" si="17"/>
        <v>0</v>
      </c>
      <c r="BI129" s="139">
        <f t="shared" si="18"/>
        <v>0</v>
      </c>
      <c r="BJ129" s="15" t="s">
        <v>79</v>
      </c>
      <c r="BK129" s="139">
        <f t="shared" si="19"/>
        <v>1112.06</v>
      </c>
      <c r="BL129" s="15" t="s">
        <v>161</v>
      </c>
      <c r="BM129" s="138" t="s">
        <v>2325</v>
      </c>
    </row>
    <row r="130" spans="2:65" s="1" customFormat="1" ht="16.5" customHeight="1">
      <c r="B130" s="125"/>
      <c r="C130" s="126" t="s">
        <v>287</v>
      </c>
      <c r="D130" s="126" t="s">
        <v>156</v>
      </c>
      <c r="E130" s="127" t="s">
        <v>2326</v>
      </c>
      <c r="F130" s="128" t="s">
        <v>481</v>
      </c>
      <c r="G130" s="129" t="s">
        <v>159</v>
      </c>
      <c r="H130" s="130">
        <v>1</v>
      </c>
      <c r="I130" s="131">
        <v>1965.26385</v>
      </c>
      <c r="J130" s="132">
        <f t="shared" si="10"/>
        <v>1965.26</v>
      </c>
      <c r="K130" s="128" t="s">
        <v>3</v>
      </c>
      <c r="L130" s="133"/>
      <c r="M130" s="134" t="s">
        <v>3</v>
      </c>
      <c r="N130" s="135" t="s">
        <v>42</v>
      </c>
      <c r="P130" s="136">
        <f t="shared" si="11"/>
        <v>0</v>
      </c>
      <c r="Q130" s="136">
        <v>0</v>
      </c>
      <c r="R130" s="136">
        <f t="shared" si="12"/>
        <v>0</v>
      </c>
      <c r="S130" s="136">
        <v>0</v>
      </c>
      <c r="T130" s="137">
        <f t="shared" si="13"/>
        <v>0</v>
      </c>
      <c r="AR130" s="138" t="s">
        <v>160</v>
      </c>
      <c r="AT130" s="138" t="s">
        <v>156</v>
      </c>
      <c r="AU130" s="138" t="s">
        <v>81</v>
      </c>
      <c r="AY130" s="15" t="s">
        <v>153</v>
      </c>
      <c r="BE130" s="139">
        <f t="shared" si="14"/>
        <v>1965.26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5" t="s">
        <v>79</v>
      </c>
      <c r="BK130" s="139">
        <f t="shared" si="19"/>
        <v>1965.26</v>
      </c>
      <c r="BL130" s="15" t="s">
        <v>161</v>
      </c>
      <c r="BM130" s="138" t="s">
        <v>2327</v>
      </c>
    </row>
    <row r="131" spans="2:65" s="1" customFormat="1" ht="16.5" customHeight="1">
      <c r="B131" s="125"/>
      <c r="C131" s="126" t="s">
        <v>291</v>
      </c>
      <c r="D131" s="126" t="s">
        <v>156</v>
      </c>
      <c r="E131" s="127" t="s">
        <v>2328</v>
      </c>
      <c r="F131" s="128" t="s">
        <v>478</v>
      </c>
      <c r="G131" s="129" t="s">
        <v>159</v>
      </c>
      <c r="H131" s="130">
        <v>4</v>
      </c>
      <c r="I131" s="131">
        <v>467.026725</v>
      </c>
      <c r="J131" s="132">
        <f t="shared" si="10"/>
        <v>1868.11</v>
      </c>
      <c r="K131" s="128" t="s">
        <v>3</v>
      </c>
      <c r="L131" s="133"/>
      <c r="M131" s="134" t="s">
        <v>3</v>
      </c>
      <c r="N131" s="135" t="s">
        <v>42</v>
      </c>
      <c r="P131" s="136">
        <f t="shared" si="11"/>
        <v>0</v>
      </c>
      <c r="Q131" s="136">
        <v>0</v>
      </c>
      <c r="R131" s="136">
        <f t="shared" si="12"/>
        <v>0</v>
      </c>
      <c r="S131" s="136">
        <v>0</v>
      </c>
      <c r="T131" s="137">
        <f t="shared" si="13"/>
        <v>0</v>
      </c>
      <c r="AR131" s="138" t="s">
        <v>160</v>
      </c>
      <c r="AT131" s="138" t="s">
        <v>156</v>
      </c>
      <c r="AU131" s="138" t="s">
        <v>81</v>
      </c>
      <c r="AY131" s="15" t="s">
        <v>153</v>
      </c>
      <c r="BE131" s="139">
        <f t="shared" si="14"/>
        <v>1868.11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5" t="s">
        <v>79</v>
      </c>
      <c r="BK131" s="139">
        <f t="shared" si="19"/>
        <v>1868.11</v>
      </c>
      <c r="BL131" s="15" t="s">
        <v>161</v>
      </c>
      <c r="BM131" s="138" t="s">
        <v>2329</v>
      </c>
    </row>
    <row r="132" spans="2:65" s="1" customFormat="1" ht="16.5" customHeight="1">
      <c r="B132" s="125"/>
      <c r="C132" s="126" t="s">
        <v>295</v>
      </c>
      <c r="D132" s="126" t="s">
        <v>156</v>
      </c>
      <c r="E132" s="127" t="s">
        <v>2330</v>
      </c>
      <c r="F132" s="128" t="s">
        <v>1405</v>
      </c>
      <c r="G132" s="129" t="s">
        <v>159</v>
      </c>
      <c r="H132" s="130">
        <v>4</v>
      </c>
      <c r="I132" s="131">
        <v>520.47266699999989</v>
      </c>
      <c r="J132" s="132">
        <f t="shared" si="10"/>
        <v>2081.89</v>
      </c>
      <c r="K132" s="128" t="s">
        <v>3</v>
      </c>
      <c r="L132" s="133"/>
      <c r="M132" s="134" t="s">
        <v>3</v>
      </c>
      <c r="N132" s="135" t="s">
        <v>42</v>
      </c>
      <c r="P132" s="136">
        <f t="shared" si="11"/>
        <v>0</v>
      </c>
      <c r="Q132" s="136">
        <v>0</v>
      </c>
      <c r="R132" s="136">
        <f t="shared" si="12"/>
        <v>0</v>
      </c>
      <c r="S132" s="136">
        <v>0</v>
      </c>
      <c r="T132" s="137">
        <f t="shared" si="13"/>
        <v>0</v>
      </c>
      <c r="AR132" s="138" t="s">
        <v>160</v>
      </c>
      <c r="AT132" s="138" t="s">
        <v>156</v>
      </c>
      <c r="AU132" s="138" t="s">
        <v>81</v>
      </c>
      <c r="AY132" s="15" t="s">
        <v>153</v>
      </c>
      <c r="BE132" s="139">
        <f t="shared" si="14"/>
        <v>2081.89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5" t="s">
        <v>79</v>
      </c>
      <c r="BK132" s="139">
        <f t="shared" si="19"/>
        <v>2081.89</v>
      </c>
      <c r="BL132" s="15" t="s">
        <v>161</v>
      </c>
      <c r="BM132" s="138" t="s">
        <v>2331</v>
      </c>
    </row>
    <row r="133" spans="2:65" s="1" customFormat="1" ht="16.5" customHeight="1">
      <c r="B133" s="125"/>
      <c r="C133" s="126" t="s">
        <v>299</v>
      </c>
      <c r="D133" s="126" t="s">
        <v>156</v>
      </c>
      <c r="E133" s="127" t="s">
        <v>2332</v>
      </c>
      <c r="F133" s="128" t="s">
        <v>2158</v>
      </c>
      <c r="G133" s="129" t="s">
        <v>159</v>
      </c>
      <c r="H133" s="130">
        <v>4</v>
      </c>
      <c r="I133" s="131">
        <v>499.39634249999995</v>
      </c>
      <c r="J133" s="132">
        <f t="shared" si="10"/>
        <v>1997.59</v>
      </c>
      <c r="K133" s="128" t="s">
        <v>3</v>
      </c>
      <c r="L133" s="133"/>
      <c r="M133" s="134" t="s">
        <v>3</v>
      </c>
      <c r="N133" s="135" t="s">
        <v>42</v>
      </c>
      <c r="P133" s="136">
        <f t="shared" si="11"/>
        <v>0</v>
      </c>
      <c r="Q133" s="136">
        <v>0</v>
      </c>
      <c r="R133" s="136">
        <f t="shared" si="12"/>
        <v>0</v>
      </c>
      <c r="S133" s="136">
        <v>0</v>
      </c>
      <c r="T133" s="137">
        <f t="shared" si="13"/>
        <v>0</v>
      </c>
      <c r="AR133" s="138" t="s">
        <v>160</v>
      </c>
      <c r="AT133" s="138" t="s">
        <v>156</v>
      </c>
      <c r="AU133" s="138" t="s">
        <v>81</v>
      </c>
      <c r="AY133" s="15" t="s">
        <v>153</v>
      </c>
      <c r="BE133" s="139">
        <f t="shared" si="14"/>
        <v>1997.59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5" t="s">
        <v>79</v>
      </c>
      <c r="BK133" s="139">
        <f t="shared" si="19"/>
        <v>1997.59</v>
      </c>
      <c r="BL133" s="15" t="s">
        <v>161</v>
      </c>
      <c r="BM133" s="138" t="s">
        <v>2333</v>
      </c>
    </row>
    <row r="134" spans="2:65" s="1" customFormat="1" ht="16.5" customHeight="1">
      <c r="B134" s="125"/>
      <c r="C134" s="126" t="s">
        <v>305</v>
      </c>
      <c r="D134" s="126" t="s">
        <v>156</v>
      </c>
      <c r="E134" s="127" t="s">
        <v>2334</v>
      </c>
      <c r="F134" s="128" t="s">
        <v>2335</v>
      </c>
      <c r="G134" s="129" t="s">
        <v>159</v>
      </c>
      <c r="H134" s="130">
        <v>1</v>
      </c>
      <c r="I134" s="131">
        <v>34003.489575</v>
      </c>
      <c r="J134" s="132">
        <f t="shared" si="10"/>
        <v>34003.49</v>
      </c>
      <c r="K134" s="128" t="s">
        <v>3</v>
      </c>
      <c r="L134" s="133"/>
      <c r="M134" s="134" t="s">
        <v>3</v>
      </c>
      <c r="N134" s="135" t="s">
        <v>42</v>
      </c>
      <c r="P134" s="136">
        <f t="shared" si="11"/>
        <v>0</v>
      </c>
      <c r="Q134" s="136">
        <v>0</v>
      </c>
      <c r="R134" s="136">
        <f t="shared" si="12"/>
        <v>0</v>
      </c>
      <c r="S134" s="136">
        <v>0</v>
      </c>
      <c r="T134" s="137">
        <f t="shared" si="13"/>
        <v>0</v>
      </c>
      <c r="AR134" s="138" t="s">
        <v>160</v>
      </c>
      <c r="AT134" s="138" t="s">
        <v>156</v>
      </c>
      <c r="AU134" s="138" t="s">
        <v>81</v>
      </c>
      <c r="AY134" s="15" t="s">
        <v>153</v>
      </c>
      <c r="BE134" s="139">
        <f t="shared" si="14"/>
        <v>34003.49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5" t="s">
        <v>79</v>
      </c>
      <c r="BK134" s="139">
        <f t="shared" si="19"/>
        <v>34003.49</v>
      </c>
      <c r="BL134" s="15" t="s">
        <v>161</v>
      </c>
      <c r="BM134" s="138" t="s">
        <v>2336</v>
      </c>
    </row>
    <row r="135" spans="2:65" s="1" customFormat="1" ht="16.5" customHeight="1">
      <c r="B135" s="125"/>
      <c r="C135" s="126" t="s">
        <v>308</v>
      </c>
      <c r="D135" s="126" t="s">
        <v>156</v>
      </c>
      <c r="E135" s="127" t="s">
        <v>2337</v>
      </c>
      <c r="F135" s="128" t="s">
        <v>501</v>
      </c>
      <c r="G135" s="129" t="s">
        <v>159</v>
      </c>
      <c r="H135" s="130">
        <v>1</v>
      </c>
      <c r="I135" s="131">
        <v>51273.858899999999</v>
      </c>
      <c r="J135" s="132">
        <f t="shared" ref="J135:J166" si="20">ROUND(I135*H135,2)</f>
        <v>51273.86</v>
      </c>
      <c r="K135" s="128" t="s">
        <v>3</v>
      </c>
      <c r="L135" s="133"/>
      <c r="M135" s="134" t="s">
        <v>3</v>
      </c>
      <c r="N135" s="135" t="s">
        <v>42</v>
      </c>
      <c r="P135" s="136">
        <f t="shared" ref="P135:P166" si="21">O135*H135</f>
        <v>0</v>
      </c>
      <c r="Q135" s="136">
        <v>0</v>
      </c>
      <c r="R135" s="136">
        <f t="shared" ref="R135:R166" si="22">Q135*H135</f>
        <v>0</v>
      </c>
      <c r="S135" s="136">
        <v>0</v>
      </c>
      <c r="T135" s="137">
        <f t="shared" ref="T135:T166" si="23">S135*H135</f>
        <v>0</v>
      </c>
      <c r="AR135" s="138" t="s">
        <v>160</v>
      </c>
      <c r="AT135" s="138" t="s">
        <v>156</v>
      </c>
      <c r="AU135" s="138" t="s">
        <v>81</v>
      </c>
      <c r="AY135" s="15" t="s">
        <v>153</v>
      </c>
      <c r="BE135" s="139">
        <f t="shared" ref="BE135:BE166" si="24">IF(N135="základní",J135,0)</f>
        <v>51273.86</v>
      </c>
      <c r="BF135" s="139">
        <f t="shared" ref="BF135:BF166" si="25">IF(N135="snížená",J135,0)</f>
        <v>0</v>
      </c>
      <c r="BG135" s="139">
        <f t="shared" ref="BG135:BG166" si="26">IF(N135="zákl. přenesená",J135,0)</f>
        <v>0</v>
      </c>
      <c r="BH135" s="139">
        <f t="shared" ref="BH135:BH166" si="27">IF(N135="sníž. přenesená",J135,0)</f>
        <v>0</v>
      </c>
      <c r="BI135" s="139">
        <f t="shared" ref="BI135:BI166" si="28">IF(N135="nulová",J135,0)</f>
        <v>0</v>
      </c>
      <c r="BJ135" s="15" t="s">
        <v>79</v>
      </c>
      <c r="BK135" s="139">
        <f t="shared" ref="BK135:BK166" si="29">ROUND(I135*H135,2)</f>
        <v>51273.86</v>
      </c>
      <c r="BL135" s="15" t="s">
        <v>161</v>
      </c>
      <c r="BM135" s="138" t="s">
        <v>2338</v>
      </c>
    </row>
    <row r="136" spans="2:65" s="1" customFormat="1" ht="16.5" customHeight="1">
      <c r="B136" s="125"/>
      <c r="C136" s="126" t="s">
        <v>311</v>
      </c>
      <c r="D136" s="126" t="s">
        <v>156</v>
      </c>
      <c r="E136" s="127" t="s">
        <v>2339</v>
      </c>
      <c r="F136" s="128" t="s">
        <v>1059</v>
      </c>
      <c r="G136" s="129" t="s">
        <v>159</v>
      </c>
      <c r="H136" s="130">
        <v>1</v>
      </c>
      <c r="I136" s="131">
        <v>9243.9547199999997</v>
      </c>
      <c r="J136" s="132">
        <f t="shared" si="20"/>
        <v>9243.9500000000007</v>
      </c>
      <c r="K136" s="128" t="s">
        <v>3</v>
      </c>
      <c r="L136" s="133"/>
      <c r="M136" s="134" t="s">
        <v>3</v>
      </c>
      <c r="N136" s="135" t="s">
        <v>42</v>
      </c>
      <c r="P136" s="136">
        <f t="shared" si="21"/>
        <v>0</v>
      </c>
      <c r="Q136" s="136">
        <v>0</v>
      </c>
      <c r="R136" s="136">
        <f t="shared" si="22"/>
        <v>0</v>
      </c>
      <c r="S136" s="136">
        <v>0</v>
      </c>
      <c r="T136" s="137">
        <f t="shared" si="23"/>
        <v>0</v>
      </c>
      <c r="AR136" s="138" t="s">
        <v>160</v>
      </c>
      <c r="AT136" s="138" t="s">
        <v>156</v>
      </c>
      <c r="AU136" s="138" t="s">
        <v>81</v>
      </c>
      <c r="AY136" s="15" t="s">
        <v>153</v>
      </c>
      <c r="BE136" s="139">
        <f t="shared" si="24"/>
        <v>9243.9500000000007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5" t="s">
        <v>79</v>
      </c>
      <c r="BK136" s="139">
        <f t="shared" si="29"/>
        <v>9243.9500000000007</v>
      </c>
      <c r="BL136" s="15" t="s">
        <v>161</v>
      </c>
      <c r="BM136" s="138" t="s">
        <v>2340</v>
      </c>
    </row>
    <row r="137" spans="2:65" s="1" customFormat="1" ht="16.5" customHeight="1">
      <c r="B137" s="125"/>
      <c r="C137" s="126" t="s">
        <v>314</v>
      </c>
      <c r="D137" s="126" t="s">
        <v>156</v>
      </c>
      <c r="E137" s="127" t="s">
        <v>2341</v>
      </c>
      <c r="F137" s="128" t="s">
        <v>2342</v>
      </c>
      <c r="G137" s="129" t="s">
        <v>159</v>
      </c>
      <c r="H137" s="130">
        <v>2</v>
      </c>
      <c r="I137" s="131">
        <v>12544.7226135</v>
      </c>
      <c r="J137" s="132">
        <f t="shared" si="20"/>
        <v>25089.45</v>
      </c>
      <c r="K137" s="128" t="s">
        <v>3</v>
      </c>
      <c r="L137" s="133"/>
      <c r="M137" s="134" t="s">
        <v>3</v>
      </c>
      <c r="N137" s="135" t="s">
        <v>42</v>
      </c>
      <c r="P137" s="136">
        <f t="shared" si="21"/>
        <v>0</v>
      </c>
      <c r="Q137" s="136">
        <v>0</v>
      </c>
      <c r="R137" s="136">
        <f t="shared" si="22"/>
        <v>0</v>
      </c>
      <c r="S137" s="136">
        <v>0</v>
      </c>
      <c r="T137" s="137">
        <f t="shared" si="23"/>
        <v>0</v>
      </c>
      <c r="AR137" s="138" t="s">
        <v>160</v>
      </c>
      <c r="AT137" s="138" t="s">
        <v>156</v>
      </c>
      <c r="AU137" s="138" t="s">
        <v>81</v>
      </c>
      <c r="AY137" s="15" t="s">
        <v>153</v>
      </c>
      <c r="BE137" s="139">
        <f t="shared" si="24"/>
        <v>25089.45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5" t="s">
        <v>79</v>
      </c>
      <c r="BK137" s="139">
        <f t="shared" si="29"/>
        <v>25089.45</v>
      </c>
      <c r="BL137" s="15" t="s">
        <v>161</v>
      </c>
      <c r="BM137" s="138" t="s">
        <v>2343</v>
      </c>
    </row>
    <row r="138" spans="2:65" s="1" customFormat="1" ht="24.2" customHeight="1">
      <c r="B138" s="125"/>
      <c r="C138" s="126" t="s">
        <v>317</v>
      </c>
      <c r="D138" s="126" t="s">
        <v>156</v>
      </c>
      <c r="E138" s="127" t="s">
        <v>2344</v>
      </c>
      <c r="F138" s="128" t="s">
        <v>1062</v>
      </c>
      <c r="G138" s="129" t="s">
        <v>159</v>
      </c>
      <c r="H138" s="130">
        <v>1</v>
      </c>
      <c r="I138" s="131">
        <v>11392.825966499999</v>
      </c>
      <c r="J138" s="132">
        <f t="shared" si="20"/>
        <v>11392.83</v>
      </c>
      <c r="K138" s="128" t="s">
        <v>3</v>
      </c>
      <c r="L138" s="133"/>
      <c r="M138" s="134" t="s">
        <v>3</v>
      </c>
      <c r="N138" s="135" t="s">
        <v>42</v>
      </c>
      <c r="P138" s="136">
        <f t="shared" si="21"/>
        <v>0</v>
      </c>
      <c r="Q138" s="136">
        <v>0</v>
      </c>
      <c r="R138" s="136">
        <f t="shared" si="22"/>
        <v>0</v>
      </c>
      <c r="S138" s="136">
        <v>0</v>
      </c>
      <c r="T138" s="137">
        <f t="shared" si="23"/>
        <v>0</v>
      </c>
      <c r="AR138" s="138" t="s">
        <v>160</v>
      </c>
      <c r="AT138" s="138" t="s">
        <v>156</v>
      </c>
      <c r="AU138" s="138" t="s">
        <v>81</v>
      </c>
      <c r="AY138" s="15" t="s">
        <v>153</v>
      </c>
      <c r="BE138" s="139">
        <f t="shared" si="24"/>
        <v>11392.83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5" t="s">
        <v>79</v>
      </c>
      <c r="BK138" s="139">
        <f t="shared" si="29"/>
        <v>11392.83</v>
      </c>
      <c r="BL138" s="15" t="s">
        <v>161</v>
      </c>
      <c r="BM138" s="138" t="s">
        <v>2345</v>
      </c>
    </row>
    <row r="139" spans="2:65" s="1" customFormat="1" ht="16.5" customHeight="1">
      <c r="B139" s="125"/>
      <c r="C139" s="126" t="s">
        <v>320</v>
      </c>
      <c r="D139" s="126" t="s">
        <v>156</v>
      </c>
      <c r="E139" s="127" t="s">
        <v>2346</v>
      </c>
      <c r="F139" s="128" t="s">
        <v>510</v>
      </c>
      <c r="G139" s="129" t="s">
        <v>159</v>
      </c>
      <c r="H139" s="130">
        <v>4</v>
      </c>
      <c r="I139" s="131">
        <v>4242.5073239999992</v>
      </c>
      <c r="J139" s="132">
        <f t="shared" si="20"/>
        <v>16970.03</v>
      </c>
      <c r="K139" s="128" t="s">
        <v>3</v>
      </c>
      <c r="L139" s="133"/>
      <c r="M139" s="134" t="s">
        <v>3</v>
      </c>
      <c r="N139" s="135" t="s">
        <v>42</v>
      </c>
      <c r="P139" s="136">
        <f t="shared" si="21"/>
        <v>0</v>
      </c>
      <c r="Q139" s="136">
        <v>0</v>
      </c>
      <c r="R139" s="136">
        <f t="shared" si="22"/>
        <v>0</v>
      </c>
      <c r="S139" s="136">
        <v>0</v>
      </c>
      <c r="T139" s="137">
        <f t="shared" si="23"/>
        <v>0</v>
      </c>
      <c r="AR139" s="138" t="s">
        <v>160</v>
      </c>
      <c r="AT139" s="138" t="s">
        <v>156</v>
      </c>
      <c r="AU139" s="138" t="s">
        <v>81</v>
      </c>
      <c r="AY139" s="15" t="s">
        <v>153</v>
      </c>
      <c r="BE139" s="139">
        <f t="shared" si="24"/>
        <v>16970.03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5" t="s">
        <v>79</v>
      </c>
      <c r="BK139" s="139">
        <f t="shared" si="29"/>
        <v>16970.03</v>
      </c>
      <c r="BL139" s="15" t="s">
        <v>161</v>
      </c>
      <c r="BM139" s="138" t="s">
        <v>2347</v>
      </c>
    </row>
    <row r="140" spans="2:65" s="1" customFormat="1" ht="16.5" customHeight="1">
      <c r="B140" s="125"/>
      <c r="C140" s="126" t="s">
        <v>326</v>
      </c>
      <c r="D140" s="126" t="s">
        <v>156</v>
      </c>
      <c r="E140" s="127" t="s">
        <v>2348</v>
      </c>
      <c r="F140" s="128" t="s">
        <v>1428</v>
      </c>
      <c r="G140" s="129" t="s">
        <v>159</v>
      </c>
      <c r="H140" s="130">
        <v>1</v>
      </c>
      <c r="I140" s="131">
        <v>1563.611247</v>
      </c>
      <c r="J140" s="132">
        <f t="shared" si="20"/>
        <v>1563.61</v>
      </c>
      <c r="K140" s="128" t="s">
        <v>3</v>
      </c>
      <c r="L140" s="133"/>
      <c r="M140" s="134" t="s">
        <v>3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160</v>
      </c>
      <c r="AT140" s="138" t="s">
        <v>156</v>
      </c>
      <c r="AU140" s="138" t="s">
        <v>81</v>
      </c>
      <c r="AY140" s="15" t="s">
        <v>153</v>
      </c>
      <c r="BE140" s="139">
        <f t="shared" si="24"/>
        <v>1563.61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5" t="s">
        <v>79</v>
      </c>
      <c r="BK140" s="139">
        <f t="shared" si="29"/>
        <v>1563.61</v>
      </c>
      <c r="BL140" s="15" t="s">
        <v>161</v>
      </c>
      <c r="BM140" s="138" t="s">
        <v>592</v>
      </c>
    </row>
    <row r="141" spans="2:65" s="1" customFormat="1" ht="16.5" customHeight="1">
      <c r="B141" s="125"/>
      <c r="C141" s="126" t="s">
        <v>323</v>
      </c>
      <c r="D141" s="126" t="s">
        <v>156</v>
      </c>
      <c r="E141" s="127" t="s">
        <v>2349</v>
      </c>
      <c r="F141" s="128" t="s">
        <v>1430</v>
      </c>
      <c r="G141" s="129" t="s">
        <v>159</v>
      </c>
      <c r="H141" s="130">
        <v>1</v>
      </c>
      <c r="I141" s="131">
        <v>620.65014000000008</v>
      </c>
      <c r="J141" s="132">
        <f t="shared" si="20"/>
        <v>620.65</v>
      </c>
      <c r="K141" s="128" t="s">
        <v>3</v>
      </c>
      <c r="L141" s="133"/>
      <c r="M141" s="134" t="s">
        <v>3</v>
      </c>
      <c r="N141" s="135" t="s">
        <v>42</v>
      </c>
      <c r="P141" s="136">
        <f t="shared" si="21"/>
        <v>0</v>
      </c>
      <c r="Q141" s="136">
        <v>0</v>
      </c>
      <c r="R141" s="136">
        <f t="shared" si="22"/>
        <v>0</v>
      </c>
      <c r="S141" s="136">
        <v>0</v>
      </c>
      <c r="T141" s="137">
        <f t="shared" si="23"/>
        <v>0</v>
      </c>
      <c r="AR141" s="138" t="s">
        <v>160</v>
      </c>
      <c r="AT141" s="138" t="s">
        <v>156</v>
      </c>
      <c r="AU141" s="138" t="s">
        <v>81</v>
      </c>
      <c r="AY141" s="15" t="s">
        <v>153</v>
      </c>
      <c r="BE141" s="139">
        <f t="shared" si="24"/>
        <v>620.65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5" t="s">
        <v>79</v>
      </c>
      <c r="BK141" s="139">
        <f t="shared" si="29"/>
        <v>620.65</v>
      </c>
      <c r="BL141" s="15" t="s">
        <v>161</v>
      </c>
      <c r="BM141" s="138" t="s">
        <v>377</v>
      </c>
    </row>
    <row r="142" spans="2:65" s="1" customFormat="1" ht="16.5" customHeight="1">
      <c r="B142" s="125"/>
      <c r="C142" s="126" t="s">
        <v>334</v>
      </c>
      <c r="D142" s="126" t="s">
        <v>156</v>
      </c>
      <c r="E142" s="127" t="s">
        <v>2350</v>
      </c>
      <c r="F142" s="128" t="s">
        <v>544</v>
      </c>
      <c r="G142" s="129" t="s">
        <v>159</v>
      </c>
      <c r="H142" s="130">
        <v>2</v>
      </c>
      <c r="I142" s="131">
        <v>1683.4124999999999</v>
      </c>
      <c r="J142" s="132">
        <f t="shared" si="20"/>
        <v>3366.83</v>
      </c>
      <c r="K142" s="128" t="s">
        <v>3</v>
      </c>
      <c r="L142" s="133"/>
      <c r="M142" s="134" t="s">
        <v>3</v>
      </c>
      <c r="N142" s="135" t="s">
        <v>42</v>
      </c>
      <c r="P142" s="136">
        <f t="shared" si="21"/>
        <v>0</v>
      </c>
      <c r="Q142" s="136">
        <v>0</v>
      </c>
      <c r="R142" s="136">
        <f t="shared" si="22"/>
        <v>0</v>
      </c>
      <c r="S142" s="136">
        <v>0</v>
      </c>
      <c r="T142" s="137">
        <f t="shared" si="23"/>
        <v>0</v>
      </c>
      <c r="AR142" s="138" t="s">
        <v>160</v>
      </c>
      <c r="AT142" s="138" t="s">
        <v>156</v>
      </c>
      <c r="AU142" s="138" t="s">
        <v>81</v>
      </c>
      <c r="AY142" s="15" t="s">
        <v>153</v>
      </c>
      <c r="BE142" s="139">
        <f t="shared" si="24"/>
        <v>3366.83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5" t="s">
        <v>79</v>
      </c>
      <c r="BK142" s="139">
        <f t="shared" si="29"/>
        <v>3366.83</v>
      </c>
      <c r="BL142" s="15" t="s">
        <v>161</v>
      </c>
      <c r="BM142" s="138" t="s">
        <v>385</v>
      </c>
    </row>
    <row r="143" spans="2:65" s="1" customFormat="1" ht="16.5" customHeight="1">
      <c r="B143" s="125"/>
      <c r="C143" s="126" t="s">
        <v>338</v>
      </c>
      <c r="D143" s="126" t="s">
        <v>156</v>
      </c>
      <c r="E143" s="127" t="s">
        <v>2351</v>
      </c>
      <c r="F143" s="128" t="s">
        <v>547</v>
      </c>
      <c r="G143" s="129" t="s">
        <v>159</v>
      </c>
      <c r="H143" s="130">
        <v>2</v>
      </c>
      <c r="I143" s="131">
        <v>1950.8345999999999</v>
      </c>
      <c r="J143" s="132">
        <f t="shared" si="20"/>
        <v>3901.67</v>
      </c>
      <c r="K143" s="128" t="s">
        <v>3</v>
      </c>
      <c r="L143" s="133"/>
      <c r="M143" s="134" t="s">
        <v>3</v>
      </c>
      <c r="N143" s="135" t="s">
        <v>42</v>
      </c>
      <c r="P143" s="136">
        <f t="shared" si="21"/>
        <v>0</v>
      </c>
      <c r="Q143" s="136">
        <v>0</v>
      </c>
      <c r="R143" s="136">
        <f t="shared" si="22"/>
        <v>0</v>
      </c>
      <c r="S143" s="136">
        <v>0</v>
      </c>
      <c r="T143" s="137">
        <f t="shared" si="23"/>
        <v>0</v>
      </c>
      <c r="AR143" s="138" t="s">
        <v>160</v>
      </c>
      <c r="AT143" s="138" t="s">
        <v>156</v>
      </c>
      <c r="AU143" s="138" t="s">
        <v>81</v>
      </c>
      <c r="AY143" s="15" t="s">
        <v>153</v>
      </c>
      <c r="BE143" s="139">
        <f t="shared" si="24"/>
        <v>3901.67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5" t="s">
        <v>79</v>
      </c>
      <c r="BK143" s="139">
        <f t="shared" si="29"/>
        <v>3901.67</v>
      </c>
      <c r="BL143" s="15" t="s">
        <v>161</v>
      </c>
      <c r="BM143" s="138" t="s">
        <v>389</v>
      </c>
    </row>
    <row r="144" spans="2:65" s="1" customFormat="1" ht="16.5" customHeight="1">
      <c r="B144" s="125"/>
      <c r="C144" s="126" t="s">
        <v>343</v>
      </c>
      <c r="D144" s="126" t="s">
        <v>156</v>
      </c>
      <c r="E144" s="127" t="s">
        <v>2352</v>
      </c>
      <c r="F144" s="128" t="s">
        <v>550</v>
      </c>
      <c r="G144" s="129" t="s">
        <v>159</v>
      </c>
      <c r="H144" s="130">
        <v>1</v>
      </c>
      <c r="I144" s="131">
        <v>1795.1526120000001</v>
      </c>
      <c r="J144" s="132">
        <f t="shared" si="20"/>
        <v>1795.15</v>
      </c>
      <c r="K144" s="128" t="s">
        <v>3</v>
      </c>
      <c r="L144" s="133"/>
      <c r="M144" s="134" t="s">
        <v>3</v>
      </c>
      <c r="N144" s="135" t="s">
        <v>42</v>
      </c>
      <c r="P144" s="136">
        <f t="shared" si="21"/>
        <v>0</v>
      </c>
      <c r="Q144" s="136">
        <v>0</v>
      </c>
      <c r="R144" s="136">
        <f t="shared" si="22"/>
        <v>0</v>
      </c>
      <c r="S144" s="136">
        <v>0</v>
      </c>
      <c r="T144" s="137">
        <f t="shared" si="23"/>
        <v>0</v>
      </c>
      <c r="AR144" s="138" t="s">
        <v>160</v>
      </c>
      <c r="AT144" s="138" t="s">
        <v>156</v>
      </c>
      <c r="AU144" s="138" t="s">
        <v>81</v>
      </c>
      <c r="AY144" s="15" t="s">
        <v>153</v>
      </c>
      <c r="BE144" s="139">
        <f t="shared" si="24"/>
        <v>1795.15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5" t="s">
        <v>79</v>
      </c>
      <c r="BK144" s="139">
        <f t="shared" si="29"/>
        <v>1795.15</v>
      </c>
      <c r="BL144" s="15" t="s">
        <v>161</v>
      </c>
      <c r="BM144" s="138" t="s">
        <v>605</v>
      </c>
    </row>
    <row r="145" spans="2:65" s="1" customFormat="1" ht="16.5" customHeight="1">
      <c r="B145" s="125"/>
      <c r="C145" s="126" t="s">
        <v>349</v>
      </c>
      <c r="D145" s="126" t="s">
        <v>156</v>
      </c>
      <c r="E145" s="127" t="s">
        <v>2353</v>
      </c>
      <c r="F145" s="128" t="s">
        <v>553</v>
      </c>
      <c r="G145" s="129" t="s">
        <v>159</v>
      </c>
      <c r="H145" s="130">
        <v>2</v>
      </c>
      <c r="I145" s="131">
        <v>575.24609999999996</v>
      </c>
      <c r="J145" s="132">
        <f t="shared" si="20"/>
        <v>1150.49</v>
      </c>
      <c r="K145" s="128" t="s">
        <v>3</v>
      </c>
      <c r="L145" s="133"/>
      <c r="M145" s="134" t="s">
        <v>3</v>
      </c>
      <c r="N145" s="135" t="s">
        <v>42</v>
      </c>
      <c r="P145" s="136">
        <f t="shared" si="21"/>
        <v>0</v>
      </c>
      <c r="Q145" s="136">
        <v>0</v>
      </c>
      <c r="R145" s="136">
        <f t="shared" si="22"/>
        <v>0</v>
      </c>
      <c r="S145" s="136">
        <v>0</v>
      </c>
      <c r="T145" s="137">
        <f t="shared" si="23"/>
        <v>0</v>
      </c>
      <c r="AR145" s="138" t="s">
        <v>160</v>
      </c>
      <c r="AT145" s="138" t="s">
        <v>156</v>
      </c>
      <c r="AU145" s="138" t="s">
        <v>81</v>
      </c>
      <c r="AY145" s="15" t="s">
        <v>153</v>
      </c>
      <c r="BE145" s="139">
        <f t="shared" si="24"/>
        <v>1150.49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5" t="s">
        <v>79</v>
      </c>
      <c r="BK145" s="139">
        <f t="shared" si="29"/>
        <v>1150.49</v>
      </c>
      <c r="BL145" s="15" t="s">
        <v>161</v>
      </c>
      <c r="BM145" s="138" t="s">
        <v>392</v>
      </c>
    </row>
    <row r="146" spans="2:65" s="1" customFormat="1" ht="16.5" customHeight="1">
      <c r="B146" s="125"/>
      <c r="C146" s="126" t="s">
        <v>353</v>
      </c>
      <c r="D146" s="126" t="s">
        <v>156</v>
      </c>
      <c r="E146" s="127" t="s">
        <v>2354</v>
      </c>
      <c r="F146" s="128" t="s">
        <v>556</v>
      </c>
      <c r="G146" s="129" t="s">
        <v>159</v>
      </c>
      <c r="H146" s="130">
        <v>1</v>
      </c>
      <c r="I146" s="131">
        <v>2873.8641029999999</v>
      </c>
      <c r="J146" s="132">
        <f t="shared" si="20"/>
        <v>2873.86</v>
      </c>
      <c r="K146" s="128" t="s">
        <v>3</v>
      </c>
      <c r="L146" s="133"/>
      <c r="M146" s="134" t="s">
        <v>3</v>
      </c>
      <c r="N146" s="135" t="s">
        <v>42</v>
      </c>
      <c r="P146" s="136">
        <f t="shared" si="21"/>
        <v>0</v>
      </c>
      <c r="Q146" s="136">
        <v>0</v>
      </c>
      <c r="R146" s="136">
        <f t="shared" si="22"/>
        <v>0</v>
      </c>
      <c r="S146" s="136">
        <v>0</v>
      </c>
      <c r="T146" s="137">
        <f t="shared" si="23"/>
        <v>0</v>
      </c>
      <c r="AR146" s="138" t="s">
        <v>160</v>
      </c>
      <c r="AT146" s="138" t="s">
        <v>156</v>
      </c>
      <c r="AU146" s="138" t="s">
        <v>81</v>
      </c>
      <c r="AY146" s="15" t="s">
        <v>153</v>
      </c>
      <c r="BE146" s="139">
        <f t="shared" si="24"/>
        <v>2873.86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5" t="s">
        <v>79</v>
      </c>
      <c r="BK146" s="139">
        <f t="shared" si="29"/>
        <v>2873.86</v>
      </c>
      <c r="BL146" s="15" t="s">
        <v>161</v>
      </c>
      <c r="BM146" s="138" t="s">
        <v>396</v>
      </c>
    </row>
    <row r="147" spans="2:65" s="1" customFormat="1" ht="37.9" customHeight="1">
      <c r="B147" s="125"/>
      <c r="C147" s="126" t="s">
        <v>357</v>
      </c>
      <c r="D147" s="126" t="s">
        <v>156</v>
      </c>
      <c r="E147" s="127" t="s">
        <v>2355</v>
      </c>
      <c r="F147" s="128" t="s">
        <v>559</v>
      </c>
      <c r="G147" s="129" t="s">
        <v>159</v>
      </c>
      <c r="H147" s="130">
        <v>1</v>
      </c>
      <c r="I147" s="131">
        <v>1956.6062999999999</v>
      </c>
      <c r="J147" s="132">
        <f t="shared" si="20"/>
        <v>1956.61</v>
      </c>
      <c r="K147" s="128" t="s">
        <v>3</v>
      </c>
      <c r="L147" s="133"/>
      <c r="M147" s="134" t="s">
        <v>3</v>
      </c>
      <c r="N147" s="135" t="s">
        <v>42</v>
      </c>
      <c r="P147" s="136">
        <f t="shared" si="21"/>
        <v>0</v>
      </c>
      <c r="Q147" s="136">
        <v>0</v>
      </c>
      <c r="R147" s="136">
        <f t="shared" si="22"/>
        <v>0</v>
      </c>
      <c r="S147" s="136">
        <v>0</v>
      </c>
      <c r="T147" s="137">
        <f t="shared" si="23"/>
        <v>0</v>
      </c>
      <c r="AR147" s="138" t="s">
        <v>160</v>
      </c>
      <c r="AT147" s="138" t="s">
        <v>156</v>
      </c>
      <c r="AU147" s="138" t="s">
        <v>81</v>
      </c>
      <c r="AY147" s="15" t="s">
        <v>153</v>
      </c>
      <c r="BE147" s="139">
        <f t="shared" si="24"/>
        <v>1956.61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5" t="s">
        <v>79</v>
      </c>
      <c r="BK147" s="139">
        <f t="shared" si="29"/>
        <v>1956.61</v>
      </c>
      <c r="BL147" s="15" t="s">
        <v>161</v>
      </c>
      <c r="BM147" s="138" t="s">
        <v>2356</v>
      </c>
    </row>
    <row r="148" spans="2:65" s="1" customFormat="1" ht="16.5" customHeight="1">
      <c r="B148" s="125"/>
      <c r="C148" s="126" t="s">
        <v>362</v>
      </c>
      <c r="D148" s="126" t="s">
        <v>156</v>
      </c>
      <c r="E148" s="127" t="s">
        <v>2357</v>
      </c>
      <c r="F148" s="128" t="s">
        <v>562</v>
      </c>
      <c r="G148" s="129" t="s">
        <v>159</v>
      </c>
      <c r="H148" s="130">
        <v>1</v>
      </c>
      <c r="I148" s="131">
        <v>961.94999999999993</v>
      </c>
      <c r="J148" s="132">
        <f t="shared" si="20"/>
        <v>961.95</v>
      </c>
      <c r="K148" s="128" t="s">
        <v>3</v>
      </c>
      <c r="L148" s="133"/>
      <c r="M148" s="134" t="s">
        <v>3</v>
      </c>
      <c r="N148" s="135" t="s">
        <v>42</v>
      </c>
      <c r="P148" s="136">
        <f t="shared" si="21"/>
        <v>0</v>
      </c>
      <c r="Q148" s="136">
        <v>0</v>
      </c>
      <c r="R148" s="136">
        <f t="shared" si="22"/>
        <v>0</v>
      </c>
      <c r="S148" s="136">
        <v>0</v>
      </c>
      <c r="T148" s="137">
        <f t="shared" si="23"/>
        <v>0</v>
      </c>
      <c r="AR148" s="138" t="s">
        <v>160</v>
      </c>
      <c r="AT148" s="138" t="s">
        <v>156</v>
      </c>
      <c r="AU148" s="138" t="s">
        <v>81</v>
      </c>
      <c r="AY148" s="15" t="s">
        <v>153</v>
      </c>
      <c r="BE148" s="139">
        <f t="shared" si="24"/>
        <v>961.95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5" t="s">
        <v>79</v>
      </c>
      <c r="BK148" s="139">
        <f t="shared" si="29"/>
        <v>961.95</v>
      </c>
      <c r="BL148" s="15" t="s">
        <v>161</v>
      </c>
      <c r="BM148" s="138" t="s">
        <v>615</v>
      </c>
    </row>
    <row r="149" spans="2:65" s="1" customFormat="1" ht="16.5" customHeight="1">
      <c r="B149" s="125"/>
      <c r="C149" s="126" t="s">
        <v>366</v>
      </c>
      <c r="D149" s="126" t="s">
        <v>156</v>
      </c>
      <c r="E149" s="127" t="s">
        <v>2358</v>
      </c>
      <c r="F149" s="128" t="s">
        <v>564</v>
      </c>
      <c r="G149" s="129" t="s">
        <v>159</v>
      </c>
      <c r="H149" s="130">
        <v>1</v>
      </c>
      <c r="I149" s="131">
        <v>240.48749999999998</v>
      </c>
      <c r="J149" s="132">
        <f t="shared" si="20"/>
        <v>240.49</v>
      </c>
      <c r="K149" s="128" t="s">
        <v>3</v>
      </c>
      <c r="L149" s="133"/>
      <c r="M149" s="134" t="s">
        <v>3</v>
      </c>
      <c r="N149" s="135" t="s">
        <v>42</v>
      </c>
      <c r="P149" s="136">
        <f t="shared" si="21"/>
        <v>0</v>
      </c>
      <c r="Q149" s="136">
        <v>0</v>
      </c>
      <c r="R149" s="136">
        <f t="shared" si="22"/>
        <v>0</v>
      </c>
      <c r="S149" s="136">
        <v>0</v>
      </c>
      <c r="T149" s="137">
        <f t="shared" si="23"/>
        <v>0</v>
      </c>
      <c r="AR149" s="138" t="s">
        <v>160</v>
      </c>
      <c r="AT149" s="138" t="s">
        <v>156</v>
      </c>
      <c r="AU149" s="138" t="s">
        <v>81</v>
      </c>
      <c r="AY149" s="15" t="s">
        <v>153</v>
      </c>
      <c r="BE149" s="139">
        <f t="shared" si="24"/>
        <v>240.49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5" t="s">
        <v>79</v>
      </c>
      <c r="BK149" s="139">
        <f t="shared" si="29"/>
        <v>240.49</v>
      </c>
      <c r="BL149" s="15" t="s">
        <v>161</v>
      </c>
      <c r="BM149" s="138" t="s">
        <v>619</v>
      </c>
    </row>
    <row r="150" spans="2:65" s="1" customFormat="1" ht="16.5" customHeight="1">
      <c r="B150" s="125"/>
      <c r="C150" s="126" t="s">
        <v>370</v>
      </c>
      <c r="D150" s="126" t="s">
        <v>156</v>
      </c>
      <c r="E150" s="127" t="s">
        <v>2359</v>
      </c>
      <c r="F150" s="128" t="s">
        <v>566</v>
      </c>
      <c r="G150" s="129" t="s">
        <v>159</v>
      </c>
      <c r="H150" s="130">
        <v>16</v>
      </c>
      <c r="I150" s="131">
        <v>115.222371</v>
      </c>
      <c r="J150" s="132">
        <f t="shared" si="20"/>
        <v>1843.56</v>
      </c>
      <c r="K150" s="128" t="s">
        <v>3</v>
      </c>
      <c r="L150" s="133"/>
      <c r="M150" s="134" t="s">
        <v>3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160</v>
      </c>
      <c r="AT150" s="138" t="s">
        <v>156</v>
      </c>
      <c r="AU150" s="138" t="s">
        <v>81</v>
      </c>
      <c r="AY150" s="15" t="s">
        <v>153</v>
      </c>
      <c r="BE150" s="139">
        <f t="shared" si="24"/>
        <v>1843.56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5" t="s">
        <v>79</v>
      </c>
      <c r="BK150" s="139">
        <f t="shared" si="29"/>
        <v>1843.56</v>
      </c>
      <c r="BL150" s="15" t="s">
        <v>161</v>
      </c>
      <c r="BM150" s="138" t="s">
        <v>623</v>
      </c>
    </row>
    <row r="151" spans="2:65" s="1" customFormat="1" ht="16.5" customHeight="1">
      <c r="B151" s="125"/>
      <c r="C151" s="126" t="s">
        <v>374</v>
      </c>
      <c r="D151" s="126" t="s">
        <v>156</v>
      </c>
      <c r="E151" s="127" t="s">
        <v>2360</v>
      </c>
      <c r="F151" s="128" t="s">
        <v>568</v>
      </c>
      <c r="G151" s="129" t="s">
        <v>159</v>
      </c>
      <c r="H151" s="130">
        <v>16</v>
      </c>
      <c r="I151" s="131">
        <v>2.4914504999999996</v>
      </c>
      <c r="J151" s="132">
        <f t="shared" si="20"/>
        <v>39.86</v>
      </c>
      <c r="K151" s="128" t="s">
        <v>3</v>
      </c>
      <c r="L151" s="133"/>
      <c r="M151" s="134" t="s">
        <v>3</v>
      </c>
      <c r="N151" s="135" t="s">
        <v>42</v>
      </c>
      <c r="P151" s="136">
        <f t="shared" si="21"/>
        <v>0</v>
      </c>
      <c r="Q151" s="136">
        <v>0</v>
      </c>
      <c r="R151" s="136">
        <f t="shared" si="22"/>
        <v>0</v>
      </c>
      <c r="S151" s="136">
        <v>0</v>
      </c>
      <c r="T151" s="137">
        <f t="shared" si="23"/>
        <v>0</v>
      </c>
      <c r="AR151" s="138" t="s">
        <v>160</v>
      </c>
      <c r="AT151" s="138" t="s">
        <v>156</v>
      </c>
      <c r="AU151" s="138" t="s">
        <v>81</v>
      </c>
      <c r="AY151" s="15" t="s">
        <v>153</v>
      </c>
      <c r="BE151" s="139">
        <f t="shared" si="24"/>
        <v>39.86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5" t="s">
        <v>79</v>
      </c>
      <c r="BK151" s="139">
        <f t="shared" si="29"/>
        <v>39.86</v>
      </c>
      <c r="BL151" s="15" t="s">
        <v>161</v>
      </c>
      <c r="BM151" s="138" t="s">
        <v>627</v>
      </c>
    </row>
    <row r="152" spans="2:65" s="1" customFormat="1" ht="16.5" customHeight="1">
      <c r="B152" s="125"/>
      <c r="C152" s="126" t="s">
        <v>378</v>
      </c>
      <c r="D152" s="126" t="s">
        <v>156</v>
      </c>
      <c r="E152" s="127" t="s">
        <v>2361</v>
      </c>
      <c r="F152" s="128" t="s">
        <v>570</v>
      </c>
      <c r="G152" s="129" t="s">
        <v>159</v>
      </c>
      <c r="H152" s="130">
        <v>1</v>
      </c>
      <c r="I152" s="131">
        <v>600.88206749999995</v>
      </c>
      <c r="J152" s="132">
        <f t="shared" si="20"/>
        <v>600.88</v>
      </c>
      <c r="K152" s="128" t="s">
        <v>3</v>
      </c>
      <c r="L152" s="133"/>
      <c r="M152" s="134" t="s">
        <v>3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160</v>
      </c>
      <c r="AT152" s="138" t="s">
        <v>156</v>
      </c>
      <c r="AU152" s="138" t="s">
        <v>81</v>
      </c>
      <c r="AY152" s="15" t="s">
        <v>153</v>
      </c>
      <c r="BE152" s="139">
        <f t="shared" si="24"/>
        <v>600.88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5" t="s">
        <v>79</v>
      </c>
      <c r="BK152" s="139">
        <f t="shared" si="29"/>
        <v>600.88</v>
      </c>
      <c r="BL152" s="15" t="s">
        <v>161</v>
      </c>
      <c r="BM152" s="138" t="s">
        <v>631</v>
      </c>
    </row>
    <row r="153" spans="2:65" s="1" customFormat="1" ht="16.5" customHeight="1">
      <c r="B153" s="125"/>
      <c r="C153" s="126" t="s">
        <v>382</v>
      </c>
      <c r="D153" s="126" t="s">
        <v>156</v>
      </c>
      <c r="E153" s="127" t="s">
        <v>2362</v>
      </c>
      <c r="F153" s="128" t="s">
        <v>572</v>
      </c>
      <c r="G153" s="129" t="s">
        <v>159</v>
      </c>
      <c r="H153" s="130">
        <v>2</v>
      </c>
      <c r="I153" s="131">
        <v>3843.8079074999996</v>
      </c>
      <c r="J153" s="132">
        <f t="shared" si="20"/>
        <v>7687.62</v>
      </c>
      <c r="K153" s="128" t="s">
        <v>3</v>
      </c>
      <c r="L153" s="133"/>
      <c r="M153" s="134" t="s">
        <v>3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160</v>
      </c>
      <c r="AT153" s="138" t="s">
        <v>156</v>
      </c>
      <c r="AU153" s="138" t="s">
        <v>81</v>
      </c>
      <c r="AY153" s="15" t="s">
        <v>153</v>
      </c>
      <c r="BE153" s="139">
        <f t="shared" si="24"/>
        <v>7687.62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5" t="s">
        <v>79</v>
      </c>
      <c r="BK153" s="139">
        <f t="shared" si="29"/>
        <v>7687.62</v>
      </c>
      <c r="BL153" s="15" t="s">
        <v>161</v>
      </c>
      <c r="BM153" s="138" t="s">
        <v>634</v>
      </c>
    </row>
    <row r="154" spans="2:65" s="1" customFormat="1" ht="16.5" customHeight="1">
      <c r="B154" s="125"/>
      <c r="C154" s="126" t="s">
        <v>386</v>
      </c>
      <c r="D154" s="126" t="s">
        <v>156</v>
      </c>
      <c r="E154" s="127" t="s">
        <v>2363</v>
      </c>
      <c r="F154" s="128" t="s">
        <v>574</v>
      </c>
      <c r="G154" s="129" t="s">
        <v>159</v>
      </c>
      <c r="H154" s="130">
        <v>2</v>
      </c>
      <c r="I154" s="131">
        <v>907.11884999999995</v>
      </c>
      <c r="J154" s="132">
        <f t="shared" si="20"/>
        <v>1814.24</v>
      </c>
      <c r="K154" s="128" t="s">
        <v>3</v>
      </c>
      <c r="L154" s="133"/>
      <c r="M154" s="134" t="s">
        <v>3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160</v>
      </c>
      <c r="AT154" s="138" t="s">
        <v>156</v>
      </c>
      <c r="AU154" s="138" t="s">
        <v>81</v>
      </c>
      <c r="AY154" s="15" t="s">
        <v>153</v>
      </c>
      <c r="BE154" s="139">
        <f t="shared" si="24"/>
        <v>1814.24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5" t="s">
        <v>79</v>
      </c>
      <c r="BK154" s="139">
        <f t="shared" si="29"/>
        <v>1814.24</v>
      </c>
      <c r="BL154" s="15" t="s">
        <v>161</v>
      </c>
      <c r="BM154" s="138" t="s">
        <v>638</v>
      </c>
    </row>
    <row r="155" spans="2:65" s="1" customFormat="1" ht="24.2" customHeight="1">
      <c r="B155" s="125"/>
      <c r="C155" s="126" t="s">
        <v>328</v>
      </c>
      <c r="D155" s="126" t="s">
        <v>156</v>
      </c>
      <c r="E155" s="127" t="s">
        <v>2364</v>
      </c>
      <c r="F155" s="128" t="s">
        <v>577</v>
      </c>
      <c r="G155" s="129" t="s">
        <v>159</v>
      </c>
      <c r="H155" s="130">
        <v>1</v>
      </c>
      <c r="I155" s="131">
        <v>5577.3860999999997</v>
      </c>
      <c r="J155" s="132">
        <f t="shared" si="20"/>
        <v>5577.39</v>
      </c>
      <c r="K155" s="128" t="s">
        <v>3</v>
      </c>
      <c r="L155" s="133"/>
      <c r="M155" s="134" t="s">
        <v>3</v>
      </c>
      <c r="N155" s="135" t="s">
        <v>42</v>
      </c>
      <c r="P155" s="136">
        <f t="shared" si="21"/>
        <v>0</v>
      </c>
      <c r="Q155" s="136">
        <v>0</v>
      </c>
      <c r="R155" s="136">
        <f t="shared" si="22"/>
        <v>0</v>
      </c>
      <c r="S155" s="136">
        <v>0</v>
      </c>
      <c r="T155" s="137">
        <f t="shared" si="23"/>
        <v>0</v>
      </c>
      <c r="AR155" s="138" t="s">
        <v>160</v>
      </c>
      <c r="AT155" s="138" t="s">
        <v>156</v>
      </c>
      <c r="AU155" s="138" t="s">
        <v>81</v>
      </c>
      <c r="AY155" s="15" t="s">
        <v>153</v>
      </c>
      <c r="BE155" s="139">
        <f t="shared" si="24"/>
        <v>5577.39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5" t="s">
        <v>79</v>
      </c>
      <c r="BK155" s="139">
        <f t="shared" si="29"/>
        <v>5577.39</v>
      </c>
      <c r="BL155" s="15" t="s">
        <v>161</v>
      </c>
      <c r="BM155" s="138" t="s">
        <v>642</v>
      </c>
    </row>
    <row r="156" spans="2:65" s="1" customFormat="1" ht="16.5" customHeight="1">
      <c r="B156" s="125"/>
      <c r="C156" s="126" t="s">
        <v>393</v>
      </c>
      <c r="D156" s="126" t="s">
        <v>156</v>
      </c>
      <c r="E156" s="127" t="s">
        <v>2365</v>
      </c>
      <c r="F156" s="128" t="s">
        <v>581</v>
      </c>
      <c r="G156" s="129" t="s">
        <v>159</v>
      </c>
      <c r="H156" s="130">
        <v>1</v>
      </c>
      <c r="I156" s="131">
        <v>1522.76685</v>
      </c>
      <c r="J156" s="132">
        <f t="shared" si="20"/>
        <v>1522.77</v>
      </c>
      <c r="K156" s="128" t="s">
        <v>3</v>
      </c>
      <c r="L156" s="133"/>
      <c r="M156" s="134" t="s">
        <v>3</v>
      </c>
      <c r="N156" s="135" t="s">
        <v>42</v>
      </c>
      <c r="P156" s="136">
        <f t="shared" si="21"/>
        <v>0</v>
      </c>
      <c r="Q156" s="136">
        <v>0</v>
      </c>
      <c r="R156" s="136">
        <f t="shared" si="22"/>
        <v>0</v>
      </c>
      <c r="S156" s="136">
        <v>0</v>
      </c>
      <c r="T156" s="137">
        <f t="shared" si="23"/>
        <v>0</v>
      </c>
      <c r="AR156" s="138" t="s">
        <v>160</v>
      </c>
      <c r="AT156" s="138" t="s">
        <v>156</v>
      </c>
      <c r="AU156" s="138" t="s">
        <v>81</v>
      </c>
      <c r="AY156" s="15" t="s">
        <v>153</v>
      </c>
      <c r="BE156" s="139">
        <f t="shared" si="24"/>
        <v>1522.77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5" t="s">
        <v>79</v>
      </c>
      <c r="BK156" s="139">
        <f t="shared" si="29"/>
        <v>1522.77</v>
      </c>
      <c r="BL156" s="15" t="s">
        <v>161</v>
      </c>
      <c r="BM156" s="138" t="s">
        <v>873</v>
      </c>
    </row>
    <row r="157" spans="2:65" s="1" customFormat="1" ht="16.5" customHeight="1">
      <c r="B157" s="125"/>
      <c r="C157" s="126" t="s">
        <v>333</v>
      </c>
      <c r="D157" s="126" t="s">
        <v>156</v>
      </c>
      <c r="E157" s="127" t="s">
        <v>2366</v>
      </c>
      <c r="F157" s="128" t="s">
        <v>584</v>
      </c>
      <c r="G157" s="129" t="s">
        <v>159</v>
      </c>
      <c r="H157" s="130">
        <v>1</v>
      </c>
      <c r="I157" s="131">
        <v>1137.98685</v>
      </c>
      <c r="J157" s="132">
        <f t="shared" si="20"/>
        <v>1137.99</v>
      </c>
      <c r="K157" s="128" t="s">
        <v>3</v>
      </c>
      <c r="L157" s="133"/>
      <c r="M157" s="134" t="s">
        <v>3</v>
      </c>
      <c r="N157" s="135" t="s">
        <v>42</v>
      </c>
      <c r="P157" s="136">
        <f t="shared" si="21"/>
        <v>0</v>
      </c>
      <c r="Q157" s="136">
        <v>0</v>
      </c>
      <c r="R157" s="136">
        <f t="shared" si="22"/>
        <v>0</v>
      </c>
      <c r="S157" s="136">
        <v>0</v>
      </c>
      <c r="T157" s="137">
        <f t="shared" si="23"/>
        <v>0</v>
      </c>
      <c r="AR157" s="138" t="s">
        <v>160</v>
      </c>
      <c r="AT157" s="138" t="s">
        <v>156</v>
      </c>
      <c r="AU157" s="138" t="s">
        <v>81</v>
      </c>
      <c r="AY157" s="15" t="s">
        <v>153</v>
      </c>
      <c r="BE157" s="139">
        <f t="shared" si="24"/>
        <v>1137.99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5" t="s">
        <v>79</v>
      </c>
      <c r="BK157" s="139">
        <f t="shared" si="29"/>
        <v>1137.99</v>
      </c>
      <c r="BL157" s="15" t="s">
        <v>161</v>
      </c>
      <c r="BM157" s="138" t="s">
        <v>881</v>
      </c>
    </row>
    <row r="158" spans="2:65" s="1" customFormat="1" ht="16.5" customHeight="1">
      <c r="B158" s="125"/>
      <c r="C158" s="126" t="s">
        <v>579</v>
      </c>
      <c r="D158" s="126" t="s">
        <v>156</v>
      </c>
      <c r="E158" s="127" t="s">
        <v>2367</v>
      </c>
      <c r="F158" s="128" t="s">
        <v>588</v>
      </c>
      <c r="G158" s="129" t="s">
        <v>159</v>
      </c>
      <c r="H158" s="130">
        <v>32</v>
      </c>
      <c r="I158" s="131">
        <v>237.92871299999999</v>
      </c>
      <c r="J158" s="132">
        <f t="shared" si="20"/>
        <v>7613.72</v>
      </c>
      <c r="K158" s="128" t="s">
        <v>3</v>
      </c>
      <c r="L158" s="133"/>
      <c r="M158" s="134" t="s">
        <v>3</v>
      </c>
      <c r="N158" s="135" t="s">
        <v>42</v>
      </c>
      <c r="P158" s="136">
        <f t="shared" si="21"/>
        <v>0</v>
      </c>
      <c r="Q158" s="136">
        <v>0</v>
      </c>
      <c r="R158" s="136">
        <f t="shared" si="22"/>
        <v>0</v>
      </c>
      <c r="S158" s="136">
        <v>0</v>
      </c>
      <c r="T158" s="137">
        <f t="shared" si="23"/>
        <v>0</v>
      </c>
      <c r="AR158" s="138" t="s">
        <v>160</v>
      </c>
      <c r="AT158" s="138" t="s">
        <v>156</v>
      </c>
      <c r="AU158" s="138" t="s">
        <v>81</v>
      </c>
      <c r="AY158" s="15" t="s">
        <v>153</v>
      </c>
      <c r="BE158" s="139">
        <f t="shared" si="24"/>
        <v>7613.72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5" t="s">
        <v>79</v>
      </c>
      <c r="BK158" s="139">
        <f t="shared" si="29"/>
        <v>7613.72</v>
      </c>
      <c r="BL158" s="15" t="s">
        <v>161</v>
      </c>
      <c r="BM158" s="138" t="s">
        <v>889</v>
      </c>
    </row>
    <row r="159" spans="2:65" s="1" customFormat="1" ht="16.5" customHeight="1">
      <c r="B159" s="125"/>
      <c r="C159" s="126" t="s">
        <v>337</v>
      </c>
      <c r="D159" s="126" t="s">
        <v>156</v>
      </c>
      <c r="E159" s="127" t="s">
        <v>2368</v>
      </c>
      <c r="F159" s="128" t="s">
        <v>1745</v>
      </c>
      <c r="G159" s="129" t="s">
        <v>159</v>
      </c>
      <c r="H159" s="130">
        <v>2</v>
      </c>
      <c r="I159" s="131">
        <v>385.77080849999999</v>
      </c>
      <c r="J159" s="132">
        <f t="shared" si="20"/>
        <v>771.54</v>
      </c>
      <c r="K159" s="128" t="s">
        <v>3</v>
      </c>
      <c r="L159" s="133"/>
      <c r="M159" s="134" t="s">
        <v>3</v>
      </c>
      <c r="N159" s="135" t="s">
        <v>42</v>
      </c>
      <c r="P159" s="136">
        <f t="shared" si="21"/>
        <v>0</v>
      </c>
      <c r="Q159" s="136">
        <v>0</v>
      </c>
      <c r="R159" s="136">
        <f t="shared" si="22"/>
        <v>0</v>
      </c>
      <c r="S159" s="136">
        <v>0</v>
      </c>
      <c r="T159" s="137">
        <f t="shared" si="23"/>
        <v>0</v>
      </c>
      <c r="AR159" s="138" t="s">
        <v>160</v>
      </c>
      <c r="AT159" s="138" t="s">
        <v>156</v>
      </c>
      <c r="AU159" s="138" t="s">
        <v>81</v>
      </c>
      <c r="AY159" s="15" t="s">
        <v>153</v>
      </c>
      <c r="BE159" s="139">
        <f t="shared" si="24"/>
        <v>771.54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5" t="s">
        <v>79</v>
      </c>
      <c r="BK159" s="139">
        <f t="shared" si="29"/>
        <v>771.54</v>
      </c>
      <c r="BL159" s="15" t="s">
        <v>161</v>
      </c>
      <c r="BM159" s="138" t="s">
        <v>646</v>
      </c>
    </row>
    <row r="160" spans="2:65" s="1" customFormat="1" ht="16.5" customHeight="1">
      <c r="B160" s="125"/>
      <c r="C160" s="126" t="s">
        <v>586</v>
      </c>
      <c r="D160" s="126" t="s">
        <v>156</v>
      </c>
      <c r="E160" s="127" t="s">
        <v>2369</v>
      </c>
      <c r="F160" s="128" t="s">
        <v>591</v>
      </c>
      <c r="G160" s="129" t="s">
        <v>159</v>
      </c>
      <c r="H160" s="130">
        <v>11</v>
      </c>
      <c r="I160" s="131">
        <v>335.72055</v>
      </c>
      <c r="J160" s="132">
        <f t="shared" si="20"/>
        <v>3692.93</v>
      </c>
      <c r="K160" s="128" t="s">
        <v>3</v>
      </c>
      <c r="L160" s="133"/>
      <c r="M160" s="134" t="s">
        <v>3</v>
      </c>
      <c r="N160" s="135" t="s">
        <v>42</v>
      </c>
      <c r="P160" s="136">
        <f t="shared" si="21"/>
        <v>0</v>
      </c>
      <c r="Q160" s="136">
        <v>0</v>
      </c>
      <c r="R160" s="136">
        <f t="shared" si="22"/>
        <v>0</v>
      </c>
      <c r="S160" s="136">
        <v>0</v>
      </c>
      <c r="T160" s="137">
        <f t="shared" si="23"/>
        <v>0</v>
      </c>
      <c r="AR160" s="138" t="s">
        <v>160</v>
      </c>
      <c r="AT160" s="138" t="s">
        <v>156</v>
      </c>
      <c r="AU160" s="138" t="s">
        <v>81</v>
      </c>
      <c r="AY160" s="15" t="s">
        <v>153</v>
      </c>
      <c r="BE160" s="139">
        <f t="shared" si="24"/>
        <v>3692.93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5" t="s">
        <v>79</v>
      </c>
      <c r="BK160" s="139">
        <f t="shared" si="29"/>
        <v>3692.93</v>
      </c>
      <c r="BL160" s="15" t="s">
        <v>161</v>
      </c>
      <c r="BM160" s="138" t="s">
        <v>649</v>
      </c>
    </row>
    <row r="161" spans="2:65" s="1" customFormat="1" ht="16.5" customHeight="1">
      <c r="B161" s="125"/>
      <c r="C161" s="126" t="s">
        <v>340</v>
      </c>
      <c r="D161" s="126" t="s">
        <v>156</v>
      </c>
      <c r="E161" s="127" t="s">
        <v>2370</v>
      </c>
      <c r="F161" s="128" t="s">
        <v>595</v>
      </c>
      <c r="G161" s="129" t="s">
        <v>159</v>
      </c>
      <c r="H161" s="130">
        <v>6</v>
      </c>
      <c r="I161" s="131">
        <v>823.57349249999993</v>
      </c>
      <c r="J161" s="132">
        <f t="shared" si="20"/>
        <v>4941.4399999999996</v>
      </c>
      <c r="K161" s="128" t="s">
        <v>3</v>
      </c>
      <c r="L161" s="133"/>
      <c r="M161" s="134" t="s">
        <v>3</v>
      </c>
      <c r="N161" s="135" t="s">
        <v>42</v>
      </c>
      <c r="P161" s="136">
        <f t="shared" si="21"/>
        <v>0</v>
      </c>
      <c r="Q161" s="136">
        <v>0</v>
      </c>
      <c r="R161" s="136">
        <f t="shared" si="22"/>
        <v>0</v>
      </c>
      <c r="S161" s="136">
        <v>0</v>
      </c>
      <c r="T161" s="137">
        <f t="shared" si="23"/>
        <v>0</v>
      </c>
      <c r="AR161" s="138" t="s">
        <v>160</v>
      </c>
      <c r="AT161" s="138" t="s">
        <v>156</v>
      </c>
      <c r="AU161" s="138" t="s">
        <v>81</v>
      </c>
      <c r="AY161" s="15" t="s">
        <v>153</v>
      </c>
      <c r="BE161" s="139">
        <f t="shared" si="24"/>
        <v>4941.4399999999996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5" t="s">
        <v>79</v>
      </c>
      <c r="BK161" s="139">
        <f t="shared" si="29"/>
        <v>4941.4399999999996</v>
      </c>
      <c r="BL161" s="15" t="s">
        <v>161</v>
      </c>
      <c r="BM161" s="138" t="s">
        <v>653</v>
      </c>
    </row>
    <row r="162" spans="2:65" s="1" customFormat="1" ht="16.5" customHeight="1">
      <c r="B162" s="125"/>
      <c r="C162" s="126" t="s">
        <v>593</v>
      </c>
      <c r="D162" s="126" t="s">
        <v>156</v>
      </c>
      <c r="E162" s="127" t="s">
        <v>2371</v>
      </c>
      <c r="F162" s="128" t="s">
        <v>598</v>
      </c>
      <c r="G162" s="129" t="s">
        <v>159</v>
      </c>
      <c r="H162" s="130">
        <v>4</v>
      </c>
      <c r="I162" s="131">
        <v>226.44302999999999</v>
      </c>
      <c r="J162" s="132">
        <f t="shared" si="20"/>
        <v>905.77</v>
      </c>
      <c r="K162" s="128" t="s">
        <v>3</v>
      </c>
      <c r="L162" s="133"/>
      <c r="M162" s="134" t="s">
        <v>3</v>
      </c>
      <c r="N162" s="135" t="s">
        <v>42</v>
      </c>
      <c r="P162" s="136">
        <f t="shared" si="21"/>
        <v>0</v>
      </c>
      <c r="Q162" s="136">
        <v>0</v>
      </c>
      <c r="R162" s="136">
        <f t="shared" si="22"/>
        <v>0</v>
      </c>
      <c r="S162" s="136">
        <v>0</v>
      </c>
      <c r="T162" s="137">
        <f t="shared" si="23"/>
        <v>0</v>
      </c>
      <c r="AR162" s="138" t="s">
        <v>160</v>
      </c>
      <c r="AT162" s="138" t="s">
        <v>156</v>
      </c>
      <c r="AU162" s="138" t="s">
        <v>81</v>
      </c>
      <c r="AY162" s="15" t="s">
        <v>153</v>
      </c>
      <c r="BE162" s="139">
        <f t="shared" si="24"/>
        <v>905.77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5" t="s">
        <v>79</v>
      </c>
      <c r="BK162" s="139">
        <f t="shared" si="29"/>
        <v>905.77</v>
      </c>
      <c r="BL162" s="15" t="s">
        <v>161</v>
      </c>
      <c r="BM162" s="138" t="s">
        <v>656</v>
      </c>
    </row>
    <row r="163" spans="2:65" s="1" customFormat="1" ht="16.5" customHeight="1">
      <c r="B163" s="125"/>
      <c r="C163" s="126" t="s">
        <v>596</v>
      </c>
      <c r="D163" s="126" t="s">
        <v>156</v>
      </c>
      <c r="E163" s="127" t="s">
        <v>2372</v>
      </c>
      <c r="F163" s="128" t="s">
        <v>601</v>
      </c>
      <c r="G163" s="129" t="s">
        <v>159</v>
      </c>
      <c r="H163" s="130">
        <v>4</v>
      </c>
      <c r="I163" s="131">
        <v>212.59094999999999</v>
      </c>
      <c r="J163" s="132">
        <f t="shared" si="20"/>
        <v>850.36</v>
      </c>
      <c r="K163" s="128" t="s">
        <v>3</v>
      </c>
      <c r="L163" s="133"/>
      <c r="M163" s="134" t="s">
        <v>3</v>
      </c>
      <c r="N163" s="135" t="s">
        <v>42</v>
      </c>
      <c r="P163" s="136">
        <f t="shared" si="21"/>
        <v>0</v>
      </c>
      <c r="Q163" s="136">
        <v>0</v>
      </c>
      <c r="R163" s="136">
        <f t="shared" si="22"/>
        <v>0</v>
      </c>
      <c r="S163" s="136">
        <v>0</v>
      </c>
      <c r="T163" s="137">
        <f t="shared" si="23"/>
        <v>0</v>
      </c>
      <c r="AR163" s="138" t="s">
        <v>160</v>
      </c>
      <c r="AT163" s="138" t="s">
        <v>156</v>
      </c>
      <c r="AU163" s="138" t="s">
        <v>81</v>
      </c>
      <c r="AY163" s="15" t="s">
        <v>153</v>
      </c>
      <c r="BE163" s="139">
        <f t="shared" si="24"/>
        <v>850.36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5" t="s">
        <v>79</v>
      </c>
      <c r="BK163" s="139">
        <f t="shared" si="29"/>
        <v>850.36</v>
      </c>
      <c r="BL163" s="15" t="s">
        <v>161</v>
      </c>
      <c r="BM163" s="138" t="s">
        <v>660</v>
      </c>
    </row>
    <row r="164" spans="2:65" s="1" customFormat="1" ht="16.5" customHeight="1">
      <c r="B164" s="125"/>
      <c r="C164" s="126" t="s">
        <v>599</v>
      </c>
      <c r="D164" s="126" t="s">
        <v>156</v>
      </c>
      <c r="E164" s="127" t="s">
        <v>2373</v>
      </c>
      <c r="F164" s="128" t="s">
        <v>604</v>
      </c>
      <c r="G164" s="129" t="s">
        <v>159</v>
      </c>
      <c r="H164" s="130">
        <v>8</v>
      </c>
      <c r="I164" s="131">
        <v>82.400636999999989</v>
      </c>
      <c r="J164" s="132">
        <f t="shared" si="20"/>
        <v>659.21</v>
      </c>
      <c r="K164" s="128" t="s">
        <v>3</v>
      </c>
      <c r="L164" s="133"/>
      <c r="M164" s="134" t="s">
        <v>3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160</v>
      </c>
      <c r="AT164" s="138" t="s">
        <v>156</v>
      </c>
      <c r="AU164" s="138" t="s">
        <v>81</v>
      </c>
      <c r="AY164" s="15" t="s">
        <v>153</v>
      </c>
      <c r="BE164" s="139">
        <f t="shared" si="24"/>
        <v>659.21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5" t="s">
        <v>79</v>
      </c>
      <c r="BK164" s="139">
        <f t="shared" si="29"/>
        <v>659.21</v>
      </c>
      <c r="BL164" s="15" t="s">
        <v>161</v>
      </c>
      <c r="BM164" s="138" t="s">
        <v>663</v>
      </c>
    </row>
    <row r="165" spans="2:65" s="1" customFormat="1" ht="16.5" customHeight="1">
      <c r="B165" s="125"/>
      <c r="C165" s="126" t="s">
        <v>602</v>
      </c>
      <c r="D165" s="126" t="s">
        <v>156</v>
      </c>
      <c r="E165" s="127" t="s">
        <v>2374</v>
      </c>
      <c r="F165" s="128" t="s">
        <v>608</v>
      </c>
      <c r="G165" s="129" t="s">
        <v>159</v>
      </c>
      <c r="H165" s="130">
        <v>1</v>
      </c>
      <c r="I165" s="131">
        <v>82.400636999999989</v>
      </c>
      <c r="J165" s="132">
        <f t="shared" si="20"/>
        <v>82.4</v>
      </c>
      <c r="K165" s="128" t="s">
        <v>3</v>
      </c>
      <c r="L165" s="133"/>
      <c r="M165" s="134" t="s">
        <v>3</v>
      </c>
      <c r="N165" s="135" t="s">
        <v>42</v>
      </c>
      <c r="P165" s="136">
        <f t="shared" si="21"/>
        <v>0</v>
      </c>
      <c r="Q165" s="136">
        <v>0</v>
      </c>
      <c r="R165" s="136">
        <f t="shared" si="22"/>
        <v>0</v>
      </c>
      <c r="S165" s="136">
        <v>0</v>
      </c>
      <c r="T165" s="137">
        <f t="shared" si="23"/>
        <v>0</v>
      </c>
      <c r="AR165" s="138" t="s">
        <v>160</v>
      </c>
      <c r="AT165" s="138" t="s">
        <v>156</v>
      </c>
      <c r="AU165" s="138" t="s">
        <v>81</v>
      </c>
      <c r="AY165" s="15" t="s">
        <v>153</v>
      </c>
      <c r="BE165" s="139">
        <f t="shared" si="24"/>
        <v>82.4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5" t="s">
        <v>79</v>
      </c>
      <c r="BK165" s="139">
        <f t="shared" si="29"/>
        <v>82.4</v>
      </c>
      <c r="BL165" s="15" t="s">
        <v>161</v>
      </c>
      <c r="BM165" s="138" t="s">
        <v>667</v>
      </c>
    </row>
    <row r="166" spans="2:65" s="1" customFormat="1" ht="16.5" customHeight="1">
      <c r="B166" s="125"/>
      <c r="C166" s="126" t="s">
        <v>606</v>
      </c>
      <c r="D166" s="126" t="s">
        <v>156</v>
      </c>
      <c r="E166" s="127" t="s">
        <v>2375</v>
      </c>
      <c r="F166" s="128" t="s">
        <v>611</v>
      </c>
      <c r="G166" s="129" t="s">
        <v>159</v>
      </c>
      <c r="H166" s="130">
        <v>8</v>
      </c>
      <c r="I166" s="131">
        <v>82.400636999999989</v>
      </c>
      <c r="J166" s="132">
        <f t="shared" si="20"/>
        <v>659.21</v>
      </c>
      <c r="K166" s="128" t="s">
        <v>3</v>
      </c>
      <c r="L166" s="133"/>
      <c r="M166" s="134" t="s">
        <v>3</v>
      </c>
      <c r="N166" s="135" t="s">
        <v>42</v>
      </c>
      <c r="P166" s="136">
        <f t="shared" si="21"/>
        <v>0</v>
      </c>
      <c r="Q166" s="136">
        <v>0</v>
      </c>
      <c r="R166" s="136">
        <f t="shared" si="22"/>
        <v>0</v>
      </c>
      <c r="S166" s="136">
        <v>0</v>
      </c>
      <c r="T166" s="137">
        <f t="shared" si="23"/>
        <v>0</v>
      </c>
      <c r="AR166" s="138" t="s">
        <v>160</v>
      </c>
      <c r="AT166" s="138" t="s">
        <v>156</v>
      </c>
      <c r="AU166" s="138" t="s">
        <v>81</v>
      </c>
      <c r="AY166" s="15" t="s">
        <v>153</v>
      </c>
      <c r="BE166" s="139">
        <f t="shared" si="24"/>
        <v>659.21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5" t="s">
        <v>79</v>
      </c>
      <c r="BK166" s="139">
        <f t="shared" si="29"/>
        <v>659.21</v>
      </c>
      <c r="BL166" s="15" t="s">
        <v>161</v>
      </c>
      <c r="BM166" s="138" t="s">
        <v>670</v>
      </c>
    </row>
    <row r="167" spans="2:65" s="1" customFormat="1" ht="16.5" customHeight="1">
      <c r="B167" s="125"/>
      <c r="C167" s="126" t="s">
        <v>609</v>
      </c>
      <c r="D167" s="126" t="s">
        <v>156</v>
      </c>
      <c r="E167" s="127" t="s">
        <v>2376</v>
      </c>
      <c r="F167" s="128" t="s">
        <v>2377</v>
      </c>
      <c r="G167" s="129" t="s">
        <v>159</v>
      </c>
      <c r="H167" s="130">
        <v>1</v>
      </c>
      <c r="I167" s="131">
        <v>839.41680899999994</v>
      </c>
      <c r="J167" s="132">
        <f t="shared" ref="J167:J190" si="30">ROUND(I167*H167,2)</f>
        <v>839.42</v>
      </c>
      <c r="K167" s="128" t="s">
        <v>3</v>
      </c>
      <c r="L167" s="133"/>
      <c r="M167" s="134" t="s">
        <v>3</v>
      </c>
      <c r="N167" s="135" t="s">
        <v>42</v>
      </c>
      <c r="P167" s="136">
        <f t="shared" ref="P167:P190" si="31">O167*H167</f>
        <v>0</v>
      </c>
      <c r="Q167" s="136">
        <v>0</v>
      </c>
      <c r="R167" s="136">
        <f t="shared" ref="R167:R190" si="32">Q167*H167</f>
        <v>0</v>
      </c>
      <c r="S167" s="136">
        <v>0</v>
      </c>
      <c r="T167" s="137">
        <f t="shared" ref="T167:T190" si="33">S167*H167</f>
        <v>0</v>
      </c>
      <c r="AR167" s="138" t="s">
        <v>160</v>
      </c>
      <c r="AT167" s="138" t="s">
        <v>156</v>
      </c>
      <c r="AU167" s="138" t="s">
        <v>81</v>
      </c>
      <c r="AY167" s="15" t="s">
        <v>153</v>
      </c>
      <c r="BE167" s="139">
        <f t="shared" ref="BE167:BE190" si="34">IF(N167="základní",J167,0)</f>
        <v>839.42</v>
      </c>
      <c r="BF167" s="139">
        <f t="shared" ref="BF167:BF190" si="35">IF(N167="snížená",J167,0)</f>
        <v>0</v>
      </c>
      <c r="BG167" s="139">
        <f t="shared" ref="BG167:BG190" si="36">IF(N167="zákl. přenesená",J167,0)</f>
        <v>0</v>
      </c>
      <c r="BH167" s="139">
        <f t="shared" ref="BH167:BH190" si="37">IF(N167="sníž. přenesená",J167,0)</f>
        <v>0</v>
      </c>
      <c r="BI167" s="139">
        <f t="shared" ref="BI167:BI190" si="38">IF(N167="nulová",J167,0)</f>
        <v>0</v>
      </c>
      <c r="BJ167" s="15" t="s">
        <v>79</v>
      </c>
      <c r="BK167" s="139">
        <f t="shared" ref="BK167:BK190" si="39">ROUND(I167*H167,2)</f>
        <v>839.42</v>
      </c>
      <c r="BL167" s="15" t="s">
        <v>161</v>
      </c>
      <c r="BM167" s="138" t="s">
        <v>2378</v>
      </c>
    </row>
    <row r="168" spans="2:65" s="1" customFormat="1" ht="16.5" customHeight="1">
      <c r="B168" s="125"/>
      <c r="C168" s="126" t="s">
        <v>612</v>
      </c>
      <c r="D168" s="126" t="s">
        <v>156</v>
      </c>
      <c r="E168" s="127" t="s">
        <v>2379</v>
      </c>
      <c r="F168" s="128" t="s">
        <v>614</v>
      </c>
      <c r="G168" s="129" t="s">
        <v>159</v>
      </c>
      <c r="H168" s="130">
        <v>9</v>
      </c>
      <c r="I168" s="131">
        <v>284.35242</v>
      </c>
      <c r="J168" s="132">
        <f t="shared" si="30"/>
        <v>2559.17</v>
      </c>
      <c r="K168" s="128" t="s">
        <v>3</v>
      </c>
      <c r="L168" s="133"/>
      <c r="M168" s="134" t="s">
        <v>3</v>
      </c>
      <c r="N168" s="135" t="s">
        <v>42</v>
      </c>
      <c r="P168" s="136">
        <f t="shared" si="31"/>
        <v>0</v>
      </c>
      <c r="Q168" s="136">
        <v>0</v>
      </c>
      <c r="R168" s="136">
        <f t="shared" si="32"/>
        <v>0</v>
      </c>
      <c r="S168" s="136">
        <v>0</v>
      </c>
      <c r="T168" s="137">
        <f t="shared" si="33"/>
        <v>0</v>
      </c>
      <c r="AR168" s="138" t="s">
        <v>160</v>
      </c>
      <c r="AT168" s="138" t="s">
        <v>156</v>
      </c>
      <c r="AU168" s="138" t="s">
        <v>81</v>
      </c>
      <c r="AY168" s="15" t="s">
        <v>153</v>
      </c>
      <c r="BE168" s="139">
        <f t="shared" si="34"/>
        <v>2559.17</v>
      </c>
      <c r="BF168" s="139">
        <f t="shared" si="35"/>
        <v>0</v>
      </c>
      <c r="BG168" s="139">
        <f t="shared" si="36"/>
        <v>0</v>
      </c>
      <c r="BH168" s="139">
        <f t="shared" si="37"/>
        <v>0</v>
      </c>
      <c r="BI168" s="139">
        <f t="shared" si="38"/>
        <v>0</v>
      </c>
      <c r="BJ168" s="15" t="s">
        <v>79</v>
      </c>
      <c r="BK168" s="139">
        <f t="shared" si="39"/>
        <v>2559.17</v>
      </c>
      <c r="BL168" s="15" t="s">
        <v>161</v>
      </c>
      <c r="BM168" s="138" t="s">
        <v>674</v>
      </c>
    </row>
    <row r="169" spans="2:65" s="1" customFormat="1" ht="16.5" customHeight="1">
      <c r="B169" s="125"/>
      <c r="C169" s="126" t="s">
        <v>616</v>
      </c>
      <c r="D169" s="126" t="s">
        <v>156</v>
      </c>
      <c r="E169" s="127" t="s">
        <v>2380</v>
      </c>
      <c r="F169" s="128" t="s">
        <v>618</v>
      </c>
      <c r="G169" s="129" t="s">
        <v>159</v>
      </c>
      <c r="H169" s="130">
        <v>27</v>
      </c>
      <c r="I169" s="131">
        <v>34.245420000000003</v>
      </c>
      <c r="J169" s="132">
        <f t="shared" si="30"/>
        <v>924.63</v>
      </c>
      <c r="K169" s="128" t="s">
        <v>3</v>
      </c>
      <c r="L169" s="133"/>
      <c r="M169" s="134" t="s">
        <v>3</v>
      </c>
      <c r="N169" s="135" t="s">
        <v>42</v>
      </c>
      <c r="P169" s="136">
        <f t="shared" si="31"/>
        <v>0</v>
      </c>
      <c r="Q169" s="136">
        <v>0</v>
      </c>
      <c r="R169" s="136">
        <f t="shared" si="32"/>
        <v>0</v>
      </c>
      <c r="S169" s="136">
        <v>0</v>
      </c>
      <c r="T169" s="137">
        <f t="shared" si="33"/>
        <v>0</v>
      </c>
      <c r="AR169" s="138" t="s">
        <v>160</v>
      </c>
      <c r="AT169" s="138" t="s">
        <v>156</v>
      </c>
      <c r="AU169" s="138" t="s">
        <v>81</v>
      </c>
      <c r="AY169" s="15" t="s">
        <v>153</v>
      </c>
      <c r="BE169" s="139">
        <f t="shared" si="34"/>
        <v>924.63</v>
      </c>
      <c r="BF169" s="139">
        <f t="shared" si="35"/>
        <v>0</v>
      </c>
      <c r="BG169" s="139">
        <f t="shared" si="36"/>
        <v>0</v>
      </c>
      <c r="BH169" s="139">
        <f t="shared" si="37"/>
        <v>0</v>
      </c>
      <c r="BI169" s="139">
        <f t="shared" si="38"/>
        <v>0</v>
      </c>
      <c r="BJ169" s="15" t="s">
        <v>79</v>
      </c>
      <c r="BK169" s="139">
        <f t="shared" si="39"/>
        <v>924.63</v>
      </c>
      <c r="BL169" s="15" t="s">
        <v>161</v>
      </c>
      <c r="BM169" s="138" t="s">
        <v>677</v>
      </c>
    </row>
    <row r="170" spans="2:65" s="1" customFormat="1" ht="16.5" customHeight="1">
      <c r="B170" s="125"/>
      <c r="C170" s="126" t="s">
        <v>620</v>
      </c>
      <c r="D170" s="126" t="s">
        <v>156</v>
      </c>
      <c r="E170" s="127" t="s">
        <v>2381</v>
      </c>
      <c r="F170" s="128" t="s">
        <v>622</v>
      </c>
      <c r="G170" s="129" t="s">
        <v>159</v>
      </c>
      <c r="H170" s="130">
        <v>15</v>
      </c>
      <c r="I170" s="131">
        <v>86.671694999999985</v>
      </c>
      <c r="J170" s="132">
        <f t="shared" si="30"/>
        <v>1300.08</v>
      </c>
      <c r="K170" s="128" t="s">
        <v>3</v>
      </c>
      <c r="L170" s="133"/>
      <c r="M170" s="134" t="s">
        <v>3</v>
      </c>
      <c r="N170" s="135" t="s">
        <v>42</v>
      </c>
      <c r="P170" s="136">
        <f t="shared" si="31"/>
        <v>0</v>
      </c>
      <c r="Q170" s="136">
        <v>0</v>
      </c>
      <c r="R170" s="136">
        <f t="shared" si="32"/>
        <v>0</v>
      </c>
      <c r="S170" s="136">
        <v>0</v>
      </c>
      <c r="T170" s="137">
        <f t="shared" si="33"/>
        <v>0</v>
      </c>
      <c r="AR170" s="138" t="s">
        <v>160</v>
      </c>
      <c r="AT170" s="138" t="s">
        <v>156</v>
      </c>
      <c r="AU170" s="138" t="s">
        <v>81</v>
      </c>
      <c r="AY170" s="15" t="s">
        <v>153</v>
      </c>
      <c r="BE170" s="139">
        <f t="shared" si="34"/>
        <v>1300.08</v>
      </c>
      <c r="BF170" s="139">
        <f t="shared" si="35"/>
        <v>0</v>
      </c>
      <c r="BG170" s="139">
        <f t="shared" si="36"/>
        <v>0</v>
      </c>
      <c r="BH170" s="139">
        <f t="shared" si="37"/>
        <v>0</v>
      </c>
      <c r="BI170" s="139">
        <f t="shared" si="38"/>
        <v>0</v>
      </c>
      <c r="BJ170" s="15" t="s">
        <v>79</v>
      </c>
      <c r="BK170" s="139">
        <f t="shared" si="39"/>
        <v>1300.08</v>
      </c>
      <c r="BL170" s="15" t="s">
        <v>161</v>
      </c>
      <c r="BM170" s="138" t="s">
        <v>681</v>
      </c>
    </row>
    <row r="171" spans="2:65" s="1" customFormat="1" ht="16.5" customHeight="1">
      <c r="B171" s="125"/>
      <c r="C171" s="126" t="s">
        <v>624</v>
      </c>
      <c r="D171" s="126" t="s">
        <v>156</v>
      </c>
      <c r="E171" s="127" t="s">
        <v>2382</v>
      </c>
      <c r="F171" s="128" t="s">
        <v>626</v>
      </c>
      <c r="G171" s="129" t="s">
        <v>159</v>
      </c>
      <c r="H171" s="130">
        <v>19</v>
      </c>
      <c r="I171" s="131">
        <v>149.10225</v>
      </c>
      <c r="J171" s="132">
        <f t="shared" si="30"/>
        <v>2832.94</v>
      </c>
      <c r="K171" s="128" t="s">
        <v>3</v>
      </c>
      <c r="L171" s="133"/>
      <c r="M171" s="134" t="s">
        <v>3</v>
      </c>
      <c r="N171" s="135" t="s">
        <v>42</v>
      </c>
      <c r="P171" s="136">
        <f t="shared" si="31"/>
        <v>0</v>
      </c>
      <c r="Q171" s="136">
        <v>0</v>
      </c>
      <c r="R171" s="136">
        <f t="shared" si="32"/>
        <v>0</v>
      </c>
      <c r="S171" s="136">
        <v>0</v>
      </c>
      <c r="T171" s="137">
        <f t="shared" si="33"/>
        <v>0</v>
      </c>
      <c r="AR171" s="138" t="s">
        <v>160</v>
      </c>
      <c r="AT171" s="138" t="s">
        <v>156</v>
      </c>
      <c r="AU171" s="138" t="s">
        <v>81</v>
      </c>
      <c r="AY171" s="15" t="s">
        <v>153</v>
      </c>
      <c r="BE171" s="139">
        <f t="shared" si="34"/>
        <v>2832.94</v>
      </c>
      <c r="BF171" s="139">
        <f t="shared" si="35"/>
        <v>0</v>
      </c>
      <c r="BG171" s="139">
        <f t="shared" si="36"/>
        <v>0</v>
      </c>
      <c r="BH171" s="139">
        <f t="shared" si="37"/>
        <v>0</v>
      </c>
      <c r="BI171" s="139">
        <f t="shared" si="38"/>
        <v>0</v>
      </c>
      <c r="BJ171" s="15" t="s">
        <v>79</v>
      </c>
      <c r="BK171" s="139">
        <f t="shared" si="39"/>
        <v>2832.94</v>
      </c>
      <c r="BL171" s="15" t="s">
        <v>161</v>
      </c>
      <c r="BM171" s="138" t="s">
        <v>684</v>
      </c>
    </row>
    <row r="172" spans="2:65" s="1" customFormat="1" ht="16.5" customHeight="1">
      <c r="B172" s="125"/>
      <c r="C172" s="126" t="s">
        <v>628</v>
      </c>
      <c r="D172" s="126" t="s">
        <v>156</v>
      </c>
      <c r="E172" s="127" t="s">
        <v>2383</v>
      </c>
      <c r="F172" s="128" t="s">
        <v>630</v>
      </c>
      <c r="G172" s="129" t="s">
        <v>159</v>
      </c>
      <c r="H172" s="130">
        <v>7</v>
      </c>
      <c r="I172" s="131">
        <v>211.917585</v>
      </c>
      <c r="J172" s="132">
        <f t="shared" si="30"/>
        <v>1483.42</v>
      </c>
      <c r="K172" s="128" t="s">
        <v>3</v>
      </c>
      <c r="L172" s="133"/>
      <c r="M172" s="134" t="s">
        <v>3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160</v>
      </c>
      <c r="AT172" s="138" t="s">
        <v>156</v>
      </c>
      <c r="AU172" s="138" t="s">
        <v>81</v>
      </c>
      <c r="AY172" s="15" t="s">
        <v>153</v>
      </c>
      <c r="BE172" s="139">
        <f t="shared" si="34"/>
        <v>1483.42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5" t="s">
        <v>79</v>
      </c>
      <c r="BK172" s="139">
        <f t="shared" si="39"/>
        <v>1483.42</v>
      </c>
      <c r="BL172" s="15" t="s">
        <v>161</v>
      </c>
      <c r="BM172" s="138" t="s">
        <v>688</v>
      </c>
    </row>
    <row r="173" spans="2:65" s="1" customFormat="1" ht="16.5" customHeight="1">
      <c r="B173" s="125"/>
      <c r="C173" s="126" t="s">
        <v>348</v>
      </c>
      <c r="D173" s="126" t="s">
        <v>156</v>
      </c>
      <c r="E173" s="127" t="s">
        <v>2384</v>
      </c>
      <c r="F173" s="128" t="s">
        <v>633</v>
      </c>
      <c r="G173" s="129" t="s">
        <v>159</v>
      </c>
      <c r="H173" s="130">
        <v>1</v>
      </c>
      <c r="I173" s="131">
        <v>206.33827499999998</v>
      </c>
      <c r="J173" s="132">
        <f t="shared" si="30"/>
        <v>206.34</v>
      </c>
      <c r="K173" s="128" t="s">
        <v>3</v>
      </c>
      <c r="L173" s="133"/>
      <c r="M173" s="134" t="s">
        <v>3</v>
      </c>
      <c r="N173" s="135" t="s">
        <v>42</v>
      </c>
      <c r="P173" s="136">
        <f t="shared" si="31"/>
        <v>0</v>
      </c>
      <c r="Q173" s="136">
        <v>0</v>
      </c>
      <c r="R173" s="136">
        <f t="shared" si="32"/>
        <v>0</v>
      </c>
      <c r="S173" s="136">
        <v>0</v>
      </c>
      <c r="T173" s="137">
        <f t="shared" si="33"/>
        <v>0</v>
      </c>
      <c r="AR173" s="138" t="s">
        <v>160</v>
      </c>
      <c r="AT173" s="138" t="s">
        <v>156</v>
      </c>
      <c r="AU173" s="138" t="s">
        <v>81</v>
      </c>
      <c r="AY173" s="15" t="s">
        <v>153</v>
      </c>
      <c r="BE173" s="139">
        <f t="shared" si="34"/>
        <v>206.34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5" t="s">
        <v>79</v>
      </c>
      <c r="BK173" s="139">
        <f t="shared" si="39"/>
        <v>206.34</v>
      </c>
      <c r="BL173" s="15" t="s">
        <v>161</v>
      </c>
      <c r="BM173" s="138" t="s">
        <v>690</v>
      </c>
    </row>
    <row r="174" spans="2:65" s="1" customFormat="1" ht="16.5" customHeight="1">
      <c r="B174" s="125"/>
      <c r="C174" s="126" t="s">
        <v>635</v>
      </c>
      <c r="D174" s="126" t="s">
        <v>156</v>
      </c>
      <c r="E174" s="127" t="s">
        <v>2385</v>
      </c>
      <c r="F174" s="128" t="s">
        <v>637</v>
      </c>
      <c r="G174" s="129" t="s">
        <v>159</v>
      </c>
      <c r="H174" s="130">
        <v>27</v>
      </c>
      <c r="I174" s="131">
        <v>15.679785000000001</v>
      </c>
      <c r="J174" s="132">
        <f t="shared" si="30"/>
        <v>423.35</v>
      </c>
      <c r="K174" s="128" t="s">
        <v>3</v>
      </c>
      <c r="L174" s="133"/>
      <c r="M174" s="134" t="s">
        <v>3</v>
      </c>
      <c r="N174" s="135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160</v>
      </c>
      <c r="AT174" s="138" t="s">
        <v>156</v>
      </c>
      <c r="AU174" s="138" t="s">
        <v>81</v>
      </c>
      <c r="AY174" s="15" t="s">
        <v>153</v>
      </c>
      <c r="BE174" s="139">
        <f t="shared" si="34"/>
        <v>423.35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5" t="s">
        <v>79</v>
      </c>
      <c r="BK174" s="139">
        <f t="shared" si="39"/>
        <v>423.35</v>
      </c>
      <c r="BL174" s="15" t="s">
        <v>161</v>
      </c>
      <c r="BM174" s="138" t="s">
        <v>695</v>
      </c>
    </row>
    <row r="175" spans="2:65" s="1" customFormat="1" ht="16.5" customHeight="1">
      <c r="B175" s="125"/>
      <c r="C175" s="126" t="s">
        <v>639</v>
      </c>
      <c r="D175" s="126" t="s">
        <v>156</v>
      </c>
      <c r="E175" s="127" t="s">
        <v>2386</v>
      </c>
      <c r="F175" s="128" t="s">
        <v>641</v>
      </c>
      <c r="G175" s="129" t="s">
        <v>159</v>
      </c>
      <c r="H175" s="130">
        <v>27</v>
      </c>
      <c r="I175" s="131">
        <v>14.852507999999998</v>
      </c>
      <c r="J175" s="132">
        <f t="shared" si="30"/>
        <v>401.02</v>
      </c>
      <c r="K175" s="128" t="s">
        <v>3</v>
      </c>
      <c r="L175" s="133"/>
      <c r="M175" s="134" t="s">
        <v>3</v>
      </c>
      <c r="N175" s="135" t="s">
        <v>42</v>
      </c>
      <c r="P175" s="136">
        <f t="shared" si="31"/>
        <v>0</v>
      </c>
      <c r="Q175" s="136">
        <v>0</v>
      </c>
      <c r="R175" s="136">
        <f t="shared" si="32"/>
        <v>0</v>
      </c>
      <c r="S175" s="136">
        <v>0</v>
      </c>
      <c r="T175" s="137">
        <f t="shared" si="33"/>
        <v>0</v>
      </c>
      <c r="AR175" s="138" t="s">
        <v>160</v>
      </c>
      <c r="AT175" s="138" t="s">
        <v>156</v>
      </c>
      <c r="AU175" s="138" t="s">
        <v>81</v>
      </c>
      <c r="AY175" s="15" t="s">
        <v>153</v>
      </c>
      <c r="BE175" s="139">
        <f t="shared" si="34"/>
        <v>401.02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5" t="s">
        <v>79</v>
      </c>
      <c r="BK175" s="139">
        <f t="shared" si="39"/>
        <v>401.02</v>
      </c>
      <c r="BL175" s="15" t="s">
        <v>161</v>
      </c>
      <c r="BM175" s="138" t="s">
        <v>697</v>
      </c>
    </row>
    <row r="176" spans="2:65" s="1" customFormat="1" ht="16.5" customHeight="1">
      <c r="B176" s="125"/>
      <c r="C176" s="126" t="s">
        <v>643</v>
      </c>
      <c r="D176" s="126" t="s">
        <v>156</v>
      </c>
      <c r="E176" s="127" t="s">
        <v>2387</v>
      </c>
      <c r="F176" s="128" t="s">
        <v>1116</v>
      </c>
      <c r="G176" s="129" t="s">
        <v>159</v>
      </c>
      <c r="H176" s="130">
        <v>10</v>
      </c>
      <c r="I176" s="131">
        <v>261.94860449999999</v>
      </c>
      <c r="J176" s="132">
        <f t="shared" si="30"/>
        <v>2619.4899999999998</v>
      </c>
      <c r="K176" s="128" t="s">
        <v>3</v>
      </c>
      <c r="L176" s="133"/>
      <c r="M176" s="134" t="s">
        <v>3</v>
      </c>
      <c r="N176" s="135" t="s">
        <v>42</v>
      </c>
      <c r="P176" s="136">
        <f t="shared" si="31"/>
        <v>0</v>
      </c>
      <c r="Q176" s="136">
        <v>0</v>
      </c>
      <c r="R176" s="136">
        <f t="shared" si="32"/>
        <v>0</v>
      </c>
      <c r="S176" s="136">
        <v>0</v>
      </c>
      <c r="T176" s="137">
        <f t="shared" si="33"/>
        <v>0</v>
      </c>
      <c r="AR176" s="138" t="s">
        <v>160</v>
      </c>
      <c r="AT176" s="138" t="s">
        <v>156</v>
      </c>
      <c r="AU176" s="138" t="s">
        <v>81</v>
      </c>
      <c r="AY176" s="15" t="s">
        <v>153</v>
      </c>
      <c r="BE176" s="139">
        <f t="shared" si="34"/>
        <v>2619.4899999999998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5" t="s">
        <v>79</v>
      </c>
      <c r="BK176" s="139">
        <f t="shared" si="39"/>
        <v>2619.4899999999998</v>
      </c>
      <c r="BL176" s="15" t="s">
        <v>161</v>
      </c>
      <c r="BM176" s="138" t="s">
        <v>700</v>
      </c>
    </row>
    <row r="177" spans="2:65" s="1" customFormat="1" ht="16.5" customHeight="1">
      <c r="B177" s="125"/>
      <c r="C177" s="126" t="s">
        <v>545</v>
      </c>
      <c r="D177" s="126" t="s">
        <v>156</v>
      </c>
      <c r="E177" s="127" t="s">
        <v>2388</v>
      </c>
      <c r="F177" s="128" t="s">
        <v>645</v>
      </c>
      <c r="G177" s="129" t="s">
        <v>159</v>
      </c>
      <c r="H177" s="130">
        <v>3</v>
      </c>
      <c r="I177" s="131">
        <v>105.8145</v>
      </c>
      <c r="J177" s="132">
        <f t="shared" si="30"/>
        <v>317.44</v>
      </c>
      <c r="K177" s="128" t="s">
        <v>3</v>
      </c>
      <c r="L177" s="133"/>
      <c r="M177" s="134" t="s">
        <v>3</v>
      </c>
      <c r="N177" s="135" t="s">
        <v>42</v>
      </c>
      <c r="P177" s="136">
        <f t="shared" si="31"/>
        <v>0</v>
      </c>
      <c r="Q177" s="136">
        <v>0</v>
      </c>
      <c r="R177" s="136">
        <f t="shared" si="32"/>
        <v>0</v>
      </c>
      <c r="S177" s="136">
        <v>0</v>
      </c>
      <c r="T177" s="137">
        <f t="shared" si="33"/>
        <v>0</v>
      </c>
      <c r="AR177" s="138" t="s">
        <v>160</v>
      </c>
      <c r="AT177" s="138" t="s">
        <v>156</v>
      </c>
      <c r="AU177" s="138" t="s">
        <v>81</v>
      </c>
      <c r="AY177" s="15" t="s">
        <v>153</v>
      </c>
      <c r="BE177" s="139">
        <f t="shared" si="34"/>
        <v>317.44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5" t="s">
        <v>79</v>
      </c>
      <c r="BK177" s="139">
        <f t="shared" si="39"/>
        <v>317.44</v>
      </c>
      <c r="BL177" s="15" t="s">
        <v>161</v>
      </c>
      <c r="BM177" s="138" t="s">
        <v>717</v>
      </c>
    </row>
    <row r="178" spans="2:65" s="1" customFormat="1" ht="16.5" customHeight="1">
      <c r="B178" s="125"/>
      <c r="C178" s="126" t="s">
        <v>650</v>
      </c>
      <c r="D178" s="126" t="s">
        <v>156</v>
      </c>
      <c r="E178" s="127" t="s">
        <v>2389</v>
      </c>
      <c r="F178" s="128" t="s">
        <v>648</v>
      </c>
      <c r="G178" s="129" t="s">
        <v>159</v>
      </c>
      <c r="H178" s="130">
        <v>1</v>
      </c>
      <c r="I178" s="131">
        <v>105.8145</v>
      </c>
      <c r="J178" s="132">
        <f t="shared" si="30"/>
        <v>105.81</v>
      </c>
      <c r="K178" s="128" t="s">
        <v>3</v>
      </c>
      <c r="L178" s="133"/>
      <c r="M178" s="134" t="s">
        <v>3</v>
      </c>
      <c r="N178" s="135" t="s">
        <v>42</v>
      </c>
      <c r="P178" s="136">
        <f t="shared" si="31"/>
        <v>0</v>
      </c>
      <c r="Q178" s="136">
        <v>0</v>
      </c>
      <c r="R178" s="136">
        <f t="shared" si="32"/>
        <v>0</v>
      </c>
      <c r="S178" s="136">
        <v>0</v>
      </c>
      <c r="T178" s="137">
        <f t="shared" si="33"/>
        <v>0</v>
      </c>
      <c r="AR178" s="138" t="s">
        <v>160</v>
      </c>
      <c r="AT178" s="138" t="s">
        <v>156</v>
      </c>
      <c r="AU178" s="138" t="s">
        <v>81</v>
      </c>
      <c r="AY178" s="15" t="s">
        <v>153</v>
      </c>
      <c r="BE178" s="139">
        <f t="shared" si="34"/>
        <v>105.81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5" t="s">
        <v>79</v>
      </c>
      <c r="BK178" s="139">
        <f t="shared" si="39"/>
        <v>105.81</v>
      </c>
      <c r="BL178" s="15" t="s">
        <v>161</v>
      </c>
      <c r="BM178" s="138" t="s">
        <v>1145</v>
      </c>
    </row>
    <row r="179" spans="2:65" s="1" customFormat="1" ht="16.5" customHeight="1">
      <c r="B179" s="125"/>
      <c r="C179" s="126" t="s">
        <v>548</v>
      </c>
      <c r="D179" s="126" t="s">
        <v>156</v>
      </c>
      <c r="E179" s="127" t="s">
        <v>2390</v>
      </c>
      <c r="F179" s="128" t="s">
        <v>652</v>
      </c>
      <c r="G179" s="129" t="s">
        <v>159</v>
      </c>
      <c r="H179" s="130">
        <v>1</v>
      </c>
      <c r="I179" s="131">
        <v>105.8145</v>
      </c>
      <c r="J179" s="132">
        <f t="shared" si="30"/>
        <v>105.81</v>
      </c>
      <c r="K179" s="128" t="s">
        <v>3</v>
      </c>
      <c r="L179" s="133"/>
      <c r="M179" s="134" t="s">
        <v>3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160</v>
      </c>
      <c r="AT179" s="138" t="s">
        <v>156</v>
      </c>
      <c r="AU179" s="138" t="s">
        <v>81</v>
      </c>
      <c r="AY179" s="15" t="s">
        <v>153</v>
      </c>
      <c r="BE179" s="139">
        <f t="shared" si="34"/>
        <v>105.81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5" t="s">
        <v>79</v>
      </c>
      <c r="BK179" s="139">
        <f t="shared" si="39"/>
        <v>105.81</v>
      </c>
      <c r="BL179" s="15" t="s">
        <v>161</v>
      </c>
      <c r="BM179" s="138" t="s">
        <v>1147</v>
      </c>
    </row>
    <row r="180" spans="2:65" s="1" customFormat="1" ht="16.5" customHeight="1">
      <c r="B180" s="125"/>
      <c r="C180" s="126" t="s">
        <v>657</v>
      </c>
      <c r="D180" s="126" t="s">
        <v>156</v>
      </c>
      <c r="E180" s="127" t="s">
        <v>2391</v>
      </c>
      <c r="F180" s="128" t="s">
        <v>2031</v>
      </c>
      <c r="G180" s="129" t="s">
        <v>159</v>
      </c>
      <c r="H180" s="130">
        <v>2</v>
      </c>
      <c r="I180" s="131">
        <v>99.369434999999996</v>
      </c>
      <c r="J180" s="132">
        <f t="shared" si="30"/>
        <v>198.74</v>
      </c>
      <c r="K180" s="128" t="s">
        <v>3</v>
      </c>
      <c r="L180" s="133"/>
      <c r="M180" s="134" t="s">
        <v>3</v>
      </c>
      <c r="N180" s="135" t="s">
        <v>42</v>
      </c>
      <c r="P180" s="136">
        <f t="shared" si="31"/>
        <v>0</v>
      </c>
      <c r="Q180" s="136">
        <v>0</v>
      </c>
      <c r="R180" s="136">
        <f t="shared" si="32"/>
        <v>0</v>
      </c>
      <c r="S180" s="136">
        <v>0</v>
      </c>
      <c r="T180" s="137">
        <f t="shared" si="33"/>
        <v>0</v>
      </c>
      <c r="AR180" s="138" t="s">
        <v>160</v>
      </c>
      <c r="AT180" s="138" t="s">
        <v>156</v>
      </c>
      <c r="AU180" s="138" t="s">
        <v>81</v>
      </c>
      <c r="AY180" s="15" t="s">
        <v>153</v>
      </c>
      <c r="BE180" s="139">
        <f t="shared" si="34"/>
        <v>198.74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5" t="s">
        <v>79</v>
      </c>
      <c r="BK180" s="139">
        <f t="shared" si="39"/>
        <v>198.74</v>
      </c>
      <c r="BL180" s="15" t="s">
        <v>161</v>
      </c>
      <c r="BM180" s="138" t="s">
        <v>2392</v>
      </c>
    </row>
    <row r="181" spans="2:65" s="1" customFormat="1" ht="16.5" customHeight="1">
      <c r="B181" s="125"/>
      <c r="C181" s="126" t="s">
        <v>551</v>
      </c>
      <c r="D181" s="126" t="s">
        <v>156</v>
      </c>
      <c r="E181" s="127" t="s">
        <v>2393</v>
      </c>
      <c r="F181" s="128" t="s">
        <v>662</v>
      </c>
      <c r="G181" s="129" t="s">
        <v>159</v>
      </c>
      <c r="H181" s="130">
        <v>6</v>
      </c>
      <c r="I181" s="131">
        <v>16.16076</v>
      </c>
      <c r="J181" s="132">
        <f t="shared" si="30"/>
        <v>96.96</v>
      </c>
      <c r="K181" s="128" t="s">
        <v>3</v>
      </c>
      <c r="L181" s="133"/>
      <c r="M181" s="134" t="s">
        <v>3</v>
      </c>
      <c r="N181" s="135" t="s">
        <v>42</v>
      </c>
      <c r="P181" s="136">
        <f t="shared" si="31"/>
        <v>0</v>
      </c>
      <c r="Q181" s="136">
        <v>0</v>
      </c>
      <c r="R181" s="136">
        <f t="shared" si="32"/>
        <v>0</v>
      </c>
      <c r="S181" s="136">
        <v>0</v>
      </c>
      <c r="T181" s="137">
        <f t="shared" si="33"/>
        <v>0</v>
      </c>
      <c r="AR181" s="138" t="s">
        <v>160</v>
      </c>
      <c r="AT181" s="138" t="s">
        <v>156</v>
      </c>
      <c r="AU181" s="138" t="s">
        <v>81</v>
      </c>
      <c r="AY181" s="15" t="s">
        <v>153</v>
      </c>
      <c r="BE181" s="139">
        <f t="shared" si="34"/>
        <v>96.96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5" t="s">
        <v>79</v>
      </c>
      <c r="BK181" s="139">
        <f t="shared" si="39"/>
        <v>96.96</v>
      </c>
      <c r="BL181" s="15" t="s">
        <v>161</v>
      </c>
      <c r="BM181" s="138" t="s">
        <v>1776</v>
      </c>
    </row>
    <row r="182" spans="2:65" s="1" customFormat="1" ht="16.5" customHeight="1">
      <c r="B182" s="125"/>
      <c r="C182" s="126" t="s">
        <v>664</v>
      </c>
      <c r="D182" s="126" t="s">
        <v>156</v>
      </c>
      <c r="E182" s="127" t="s">
        <v>2394</v>
      </c>
      <c r="F182" s="128" t="s">
        <v>666</v>
      </c>
      <c r="G182" s="129" t="s">
        <v>159</v>
      </c>
      <c r="H182" s="130">
        <v>2</v>
      </c>
      <c r="I182" s="131">
        <v>62.680661999999998</v>
      </c>
      <c r="J182" s="132">
        <f t="shared" si="30"/>
        <v>125.36</v>
      </c>
      <c r="K182" s="128" t="s">
        <v>3</v>
      </c>
      <c r="L182" s="133"/>
      <c r="M182" s="134" t="s">
        <v>3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160</v>
      </c>
      <c r="AT182" s="138" t="s">
        <v>156</v>
      </c>
      <c r="AU182" s="138" t="s">
        <v>81</v>
      </c>
      <c r="AY182" s="15" t="s">
        <v>153</v>
      </c>
      <c r="BE182" s="139">
        <f t="shared" si="34"/>
        <v>125.36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5" t="s">
        <v>79</v>
      </c>
      <c r="BK182" s="139">
        <f t="shared" si="39"/>
        <v>125.36</v>
      </c>
      <c r="BL182" s="15" t="s">
        <v>161</v>
      </c>
      <c r="BM182" s="138" t="s">
        <v>1778</v>
      </c>
    </row>
    <row r="183" spans="2:65" s="1" customFormat="1" ht="16.5" customHeight="1">
      <c r="B183" s="125"/>
      <c r="C183" s="126" t="s">
        <v>554</v>
      </c>
      <c r="D183" s="126" t="s">
        <v>156</v>
      </c>
      <c r="E183" s="127" t="s">
        <v>2395</v>
      </c>
      <c r="F183" s="128" t="s">
        <v>669</v>
      </c>
      <c r="G183" s="129" t="s">
        <v>159</v>
      </c>
      <c r="H183" s="130">
        <v>6</v>
      </c>
      <c r="I183" s="131">
        <v>16.333911000000001</v>
      </c>
      <c r="J183" s="132">
        <f t="shared" si="30"/>
        <v>98</v>
      </c>
      <c r="K183" s="128" t="s">
        <v>3</v>
      </c>
      <c r="L183" s="133"/>
      <c r="M183" s="134" t="s">
        <v>3</v>
      </c>
      <c r="N183" s="135" t="s">
        <v>42</v>
      </c>
      <c r="P183" s="136">
        <f t="shared" si="31"/>
        <v>0</v>
      </c>
      <c r="Q183" s="136">
        <v>0</v>
      </c>
      <c r="R183" s="136">
        <f t="shared" si="32"/>
        <v>0</v>
      </c>
      <c r="S183" s="136">
        <v>0</v>
      </c>
      <c r="T183" s="137">
        <f t="shared" si="33"/>
        <v>0</v>
      </c>
      <c r="AR183" s="138" t="s">
        <v>160</v>
      </c>
      <c r="AT183" s="138" t="s">
        <v>156</v>
      </c>
      <c r="AU183" s="138" t="s">
        <v>81</v>
      </c>
      <c r="AY183" s="15" t="s">
        <v>153</v>
      </c>
      <c r="BE183" s="139">
        <f t="shared" si="34"/>
        <v>98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5" t="s">
        <v>79</v>
      </c>
      <c r="BK183" s="139">
        <f t="shared" si="39"/>
        <v>98</v>
      </c>
      <c r="BL183" s="15" t="s">
        <v>161</v>
      </c>
      <c r="BM183" s="138" t="s">
        <v>1780</v>
      </c>
    </row>
    <row r="184" spans="2:65" s="1" customFormat="1" ht="16.5" customHeight="1">
      <c r="B184" s="125"/>
      <c r="C184" s="126" t="s">
        <v>671</v>
      </c>
      <c r="D184" s="126" t="s">
        <v>156</v>
      </c>
      <c r="E184" s="127" t="s">
        <v>2396</v>
      </c>
      <c r="F184" s="128" t="s">
        <v>673</v>
      </c>
      <c r="G184" s="129" t="s">
        <v>159</v>
      </c>
      <c r="H184" s="130">
        <v>2</v>
      </c>
      <c r="I184" s="131">
        <v>16.333911000000001</v>
      </c>
      <c r="J184" s="132">
        <f t="shared" si="30"/>
        <v>32.67</v>
      </c>
      <c r="K184" s="128" t="s">
        <v>3</v>
      </c>
      <c r="L184" s="133"/>
      <c r="M184" s="134" t="s">
        <v>3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160</v>
      </c>
      <c r="AT184" s="138" t="s">
        <v>156</v>
      </c>
      <c r="AU184" s="138" t="s">
        <v>81</v>
      </c>
      <c r="AY184" s="15" t="s">
        <v>153</v>
      </c>
      <c r="BE184" s="139">
        <f t="shared" si="34"/>
        <v>32.67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5" t="s">
        <v>79</v>
      </c>
      <c r="BK184" s="139">
        <f t="shared" si="39"/>
        <v>32.67</v>
      </c>
      <c r="BL184" s="15" t="s">
        <v>161</v>
      </c>
      <c r="BM184" s="138" t="s">
        <v>773</v>
      </c>
    </row>
    <row r="185" spans="2:65" s="1" customFormat="1" ht="16.5" customHeight="1">
      <c r="B185" s="125"/>
      <c r="C185" s="126" t="s">
        <v>557</v>
      </c>
      <c r="D185" s="126" t="s">
        <v>156</v>
      </c>
      <c r="E185" s="127" t="s">
        <v>2397</v>
      </c>
      <c r="F185" s="128" t="s">
        <v>676</v>
      </c>
      <c r="G185" s="129" t="s">
        <v>159</v>
      </c>
      <c r="H185" s="130">
        <v>2</v>
      </c>
      <c r="I185" s="131">
        <v>62.680661999999998</v>
      </c>
      <c r="J185" s="132">
        <f t="shared" si="30"/>
        <v>125.36</v>
      </c>
      <c r="K185" s="128" t="s">
        <v>3</v>
      </c>
      <c r="L185" s="133"/>
      <c r="M185" s="134" t="s">
        <v>3</v>
      </c>
      <c r="N185" s="135" t="s">
        <v>42</v>
      </c>
      <c r="P185" s="136">
        <f t="shared" si="31"/>
        <v>0</v>
      </c>
      <c r="Q185" s="136">
        <v>0</v>
      </c>
      <c r="R185" s="136">
        <f t="shared" si="32"/>
        <v>0</v>
      </c>
      <c r="S185" s="136">
        <v>0</v>
      </c>
      <c r="T185" s="137">
        <f t="shared" si="33"/>
        <v>0</v>
      </c>
      <c r="AR185" s="138" t="s">
        <v>160</v>
      </c>
      <c r="AT185" s="138" t="s">
        <v>156</v>
      </c>
      <c r="AU185" s="138" t="s">
        <v>81</v>
      </c>
      <c r="AY185" s="15" t="s">
        <v>153</v>
      </c>
      <c r="BE185" s="139">
        <f t="shared" si="34"/>
        <v>125.36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5" t="s">
        <v>79</v>
      </c>
      <c r="BK185" s="139">
        <f t="shared" si="39"/>
        <v>125.36</v>
      </c>
      <c r="BL185" s="15" t="s">
        <v>161</v>
      </c>
      <c r="BM185" s="138" t="s">
        <v>779</v>
      </c>
    </row>
    <row r="186" spans="2:65" s="1" customFormat="1" ht="16.5" customHeight="1">
      <c r="B186" s="125"/>
      <c r="C186" s="126" t="s">
        <v>678</v>
      </c>
      <c r="D186" s="126" t="s">
        <v>156</v>
      </c>
      <c r="E186" s="127" t="s">
        <v>2398</v>
      </c>
      <c r="F186" s="128" t="s">
        <v>680</v>
      </c>
      <c r="G186" s="129" t="s">
        <v>159</v>
      </c>
      <c r="H186" s="130">
        <v>195</v>
      </c>
      <c r="I186" s="131">
        <v>16.333911000000001</v>
      </c>
      <c r="J186" s="132">
        <f t="shared" si="30"/>
        <v>3185.11</v>
      </c>
      <c r="K186" s="128" t="s">
        <v>3</v>
      </c>
      <c r="L186" s="133"/>
      <c r="M186" s="134" t="s">
        <v>3</v>
      </c>
      <c r="N186" s="135" t="s">
        <v>42</v>
      </c>
      <c r="P186" s="136">
        <f t="shared" si="31"/>
        <v>0</v>
      </c>
      <c r="Q186" s="136">
        <v>0</v>
      </c>
      <c r="R186" s="136">
        <f t="shared" si="32"/>
        <v>0</v>
      </c>
      <c r="S186" s="136">
        <v>0</v>
      </c>
      <c r="T186" s="137">
        <f t="shared" si="33"/>
        <v>0</v>
      </c>
      <c r="AR186" s="138" t="s">
        <v>160</v>
      </c>
      <c r="AT186" s="138" t="s">
        <v>156</v>
      </c>
      <c r="AU186" s="138" t="s">
        <v>81</v>
      </c>
      <c r="AY186" s="15" t="s">
        <v>153</v>
      </c>
      <c r="BE186" s="139">
        <f t="shared" si="34"/>
        <v>3185.11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5" t="s">
        <v>79</v>
      </c>
      <c r="BK186" s="139">
        <f t="shared" si="39"/>
        <v>3185.11</v>
      </c>
      <c r="BL186" s="15" t="s">
        <v>161</v>
      </c>
      <c r="BM186" s="138" t="s">
        <v>1784</v>
      </c>
    </row>
    <row r="187" spans="2:65" s="1" customFormat="1" ht="16.5" customHeight="1">
      <c r="B187" s="125"/>
      <c r="C187" s="126" t="s">
        <v>352</v>
      </c>
      <c r="D187" s="126" t="s">
        <v>156</v>
      </c>
      <c r="E187" s="127" t="s">
        <v>2399</v>
      </c>
      <c r="F187" s="128" t="s">
        <v>683</v>
      </c>
      <c r="G187" s="129" t="s">
        <v>159</v>
      </c>
      <c r="H187" s="130">
        <v>4</v>
      </c>
      <c r="I187" s="131">
        <v>16.333911000000001</v>
      </c>
      <c r="J187" s="132">
        <f t="shared" si="30"/>
        <v>65.34</v>
      </c>
      <c r="K187" s="128" t="s">
        <v>3</v>
      </c>
      <c r="L187" s="133"/>
      <c r="M187" s="134" t="s">
        <v>3</v>
      </c>
      <c r="N187" s="135" t="s">
        <v>42</v>
      </c>
      <c r="P187" s="136">
        <f t="shared" si="31"/>
        <v>0</v>
      </c>
      <c r="Q187" s="136">
        <v>0</v>
      </c>
      <c r="R187" s="136">
        <f t="shared" si="32"/>
        <v>0</v>
      </c>
      <c r="S187" s="136">
        <v>0</v>
      </c>
      <c r="T187" s="137">
        <f t="shared" si="33"/>
        <v>0</v>
      </c>
      <c r="AR187" s="138" t="s">
        <v>160</v>
      </c>
      <c r="AT187" s="138" t="s">
        <v>156</v>
      </c>
      <c r="AU187" s="138" t="s">
        <v>81</v>
      </c>
      <c r="AY187" s="15" t="s">
        <v>153</v>
      </c>
      <c r="BE187" s="139">
        <f t="shared" si="34"/>
        <v>65.34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5" t="s">
        <v>79</v>
      </c>
      <c r="BK187" s="139">
        <f t="shared" si="39"/>
        <v>65.34</v>
      </c>
      <c r="BL187" s="15" t="s">
        <v>161</v>
      </c>
      <c r="BM187" s="138" t="s">
        <v>1786</v>
      </c>
    </row>
    <row r="188" spans="2:65" s="1" customFormat="1" ht="16.5" customHeight="1">
      <c r="B188" s="125"/>
      <c r="C188" s="126" t="s">
        <v>685</v>
      </c>
      <c r="D188" s="126" t="s">
        <v>156</v>
      </c>
      <c r="E188" s="127" t="s">
        <v>2400</v>
      </c>
      <c r="F188" s="128" t="s">
        <v>687</v>
      </c>
      <c r="G188" s="129" t="s">
        <v>159</v>
      </c>
      <c r="H188" s="130">
        <v>27</v>
      </c>
      <c r="I188" s="131">
        <v>62.680661999999998</v>
      </c>
      <c r="J188" s="132">
        <f t="shared" si="30"/>
        <v>1692.38</v>
      </c>
      <c r="K188" s="128" t="s">
        <v>3</v>
      </c>
      <c r="L188" s="133"/>
      <c r="M188" s="134" t="s">
        <v>3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160</v>
      </c>
      <c r="AT188" s="138" t="s">
        <v>156</v>
      </c>
      <c r="AU188" s="138" t="s">
        <v>81</v>
      </c>
      <c r="AY188" s="15" t="s">
        <v>153</v>
      </c>
      <c r="BE188" s="139">
        <f t="shared" si="34"/>
        <v>1692.38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5" t="s">
        <v>79</v>
      </c>
      <c r="BK188" s="139">
        <f t="shared" si="39"/>
        <v>1692.38</v>
      </c>
      <c r="BL188" s="15" t="s">
        <v>161</v>
      </c>
      <c r="BM188" s="138" t="s">
        <v>1186</v>
      </c>
    </row>
    <row r="189" spans="2:65" s="1" customFormat="1" ht="37.9" customHeight="1">
      <c r="B189" s="125"/>
      <c r="C189" s="126" t="s">
        <v>356</v>
      </c>
      <c r="D189" s="126" t="s">
        <v>156</v>
      </c>
      <c r="E189" s="127" t="s">
        <v>2401</v>
      </c>
      <c r="F189" s="128" t="s">
        <v>158</v>
      </c>
      <c r="G189" s="129" t="s">
        <v>159</v>
      </c>
      <c r="H189" s="130">
        <v>1</v>
      </c>
      <c r="I189" s="131">
        <v>55211.707039499997</v>
      </c>
      <c r="J189" s="132">
        <f t="shared" si="30"/>
        <v>55211.71</v>
      </c>
      <c r="K189" s="128" t="s">
        <v>3</v>
      </c>
      <c r="L189" s="133"/>
      <c r="M189" s="134" t="s">
        <v>3</v>
      </c>
      <c r="N189" s="135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160</v>
      </c>
      <c r="AT189" s="138" t="s">
        <v>156</v>
      </c>
      <c r="AU189" s="138" t="s">
        <v>81</v>
      </c>
      <c r="AY189" s="15" t="s">
        <v>153</v>
      </c>
      <c r="BE189" s="139">
        <f t="shared" si="34"/>
        <v>55211.71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5" t="s">
        <v>79</v>
      </c>
      <c r="BK189" s="139">
        <f t="shared" si="39"/>
        <v>55211.71</v>
      </c>
      <c r="BL189" s="15" t="s">
        <v>161</v>
      </c>
      <c r="BM189" s="138" t="s">
        <v>2205</v>
      </c>
    </row>
    <row r="190" spans="2:65" s="1" customFormat="1" ht="16.5" customHeight="1">
      <c r="B190" s="125"/>
      <c r="C190" s="126" t="s">
        <v>693</v>
      </c>
      <c r="D190" s="126" t="s">
        <v>156</v>
      </c>
      <c r="E190" s="127" t="s">
        <v>2402</v>
      </c>
      <c r="F190" s="128" t="s">
        <v>163</v>
      </c>
      <c r="G190" s="129" t="s">
        <v>164</v>
      </c>
      <c r="H190" s="130">
        <v>1</v>
      </c>
      <c r="I190" s="131">
        <v>63103.92</v>
      </c>
      <c r="J190" s="132">
        <f t="shared" si="30"/>
        <v>63103.92</v>
      </c>
      <c r="K190" s="128" t="s">
        <v>3</v>
      </c>
      <c r="L190" s="133"/>
      <c r="M190" s="134" t="s">
        <v>3</v>
      </c>
      <c r="N190" s="135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160</v>
      </c>
      <c r="AT190" s="138" t="s">
        <v>156</v>
      </c>
      <c r="AU190" s="138" t="s">
        <v>81</v>
      </c>
      <c r="AY190" s="15" t="s">
        <v>153</v>
      </c>
      <c r="BE190" s="139">
        <f t="shared" si="34"/>
        <v>63103.92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5" t="s">
        <v>79</v>
      </c>
      <c r="BK190" s="139">
        <f t="shared" si="39"/>
        <v>63103.92</v>
      </c>
      <c r="BL190" s="15" t="s">
        <v>161</v>
      </c>
      <c r="BM190" s="138" t="s">
        <v>2207</v>
      </c>
    </row>
    <row r="191" spans="2:65" s="11" customFormat="1" ht="22.9" customHeight="1">
      <c r="B191" s="113"/>
      <c r="D191" s="114" t="s">
        <v>70</v>
      </c>
      <c r="E191" s="123" t="s">
        <v>718</v>
      </c>
      <c r="F191" s="123" t="s">
        <v>2403</v>
      </c>
      <c r="I191" s="116"/>
      <c r="J191" s="124">
        <f>BK191</f>
        <v>29100.920000000002</v>
      </c>
      <c r="L191" s="113"/>
      <c r="M191" s="118"/>
      <c r="P191" s="119">
        <f>SUM(P192:P197)</f>
        <v>0</v>
      </c>
      <c r="R191" s="119">
        <f>SUM(R192:R197)</f>
        <v>0</v>
      </c>
      <c r="T191" s="120">
        <f>SUM(T192:T197)</f>
        <v>0</v>
      </c>
      <c r="AR191" s="114" t="s">
        <v>79</v>
      </c>
      <c r="AT191" s="121" t="s">
        <v>70</v>
      </c>
      <c r="AU191" s="121" t="s">
        <v>79</v>
      </c>
      <c r="AY191" s="114" t="s">
        <v>153</v>
      </c>
      <c r="BK191" s="122">
        <f>SUM(BK192:BK197)</f>
        <v>29100.920000000002</v>
      </c>
    </row>
    <row r="192" spans="2:65" s="1" customFormat="1" ht="16.5" customHeight="1">
      <c r="B192" s="125"/>
      <c r="C192" s="126" t="s">
        <v>361</v>
      </c>
      <c r="D192" s="126" t="s">
        <v>156</v>
      </c>
      <c r="E192" s="127" t="s">
        <v>2404</v>
      </c>
      <c r="F192" s="128" t="s">
        <v>723</v>
      </c>
      <c r="G192" s="129" t="s">
        <v>159</v>
      </c>
      <c r="H192" s="130">
        <v>1</v>
      </c>
      <c r="I192" s="131">
        <v>9198.1659</v>
      </c>
      <c r="J192" s="132">
        <f t="shared" ref="J192:J197" si="40">ROUND(I192*H192,2)</f>
        <v>9198.17</v>
      </c>
      <c r="K192" s="128" t="s">
        <v>3</v>
      </c>
      <c r="L192" s="133"/>
      <c r="M192" s="134" t="s">
        <v>3</v>
      </c>
      <c r="N192" s="135" t="s">
        <v>42</v>
      </c>
      <c r="P192" s="136">
        <f t="shared" ref="P192:P197" si="41">O192*H192</f>
        <v>0</v>
      </c>
      <c r="Q192" s="136">
        <v>0</v>
      </c>
      <c r="R192" s="136">
        <f t="shared" ref="R192:R197" si="42">Q192*H192</f>
        <v>0</v>
      </c>
      <c r="S192" s="136">
        <v>0</v>
      </c>
      <c r="T192" s="137">
        <f t="shared" ref="T192:T197" si="43">S192*H192</f>
        <v>0</v>
      </c>
      <c r="AR192" s="138" t="s">
        <v>160</v>
      </c>
      <c r="AT192" s="138" t="s">
        <v>156</v>
      </c>
      <c r="AU192" s="138" t="s">
        <v>81</v>
      </c>
      <c r="AY192" s="15" t="s">
        <v>153</v>
      </c>
      <c r="BE192" s="139">
        <f t="shared" ref="BE192:BE197" si="44">IF(N192="základní",J192,0)</f>
        <v>9198.17</v>
      </c>
      <c r="BF192" s="139">
        <f t="shared" ref="BF192:BF197" si="45">IF(N192="snížená",J192,0)</f>
        <v>0</v>
      </c>
      <c r="BG192" s="139">
        <f t="shared" ref="BG192:BG197" si="46">IF(N192="zákl. přenesená",J192,0)</f>
        <v>0</v>
      </c>
      <c r="BH192" s="139">
        <f t="shared" ref="BH192:BH197" si="47">IF(N192="sníž. přenesená",J192,0)</f>
        <v>0</v>
      </c>
      <c r="BI192" s="139">
        <f t="shared" ref="BI192:BI197" si="48">IF(N192="nulová",J192,0)</f>
        <v>0</v>
      </c>
      <c r="BJ192" s="15" t="s">
        <v>79</v>
      </c>
      <c r="BK192" s="139">
        <f t="shared" ref="BK192:BK197" si="49">ROUND(I192*H192,2)</f>
        <v>9198.17</v>
      </c>
      <c r="BL192" s="15" t="s">
        <v>161</v>
      </c>
      <c r="BM192" s="138" t="s">
        <v>2405</v>
      </c>
    </row>
    <row r="193" spans="2:65" s="1" customFormat="1" ht="16.5" customHeight="1">
      <c r="B193" s="125"/>
      <c r="C193" s="126" t="s">
        <v>698</v>
      </c>
      <c r="D193" s="126" t="s">
        <v>156</v>
      </c>
      <c r="E193" s="127" t="s">
        <v>2406</v>
      </c>
      <c r="F193" s="128" t="s">
        <v>727</v>
      </c>
      <c r="G193" s="129" t="s">
        <v>159</v>
      </c>
      <c r="H193" s="130">
        <v>5</v>
      </c>
      <c r="I193" s="131">
        <v>2313.4897499999997</v>
      </c>
      <c r="J193" s="132">
        <f t="shared" si="40"/>
        <v>11567.45</v>
      </c>
      <c r="K193" s="128" t="s">
        <v>3</v>
      </c>
      <c r="L193" s="133"/>
      <c r="M193" s="134" t="s">
        <v>3</v>
      </c>
      <c r="N193" s="135" t="s">
        <v>42</v>
      </c>
      <c r="P193" s="136">
        <f t="shared" si="41"/>
        <v>0</v>
      </c>
      <c r="Q193" s="136">
        <v>0</v>
      </c>
      <c r="R193" s="136">
        <f t="shared" si="42"/>
        <v>0</v>
      </c>
      <c r="S193" s="136">
        <v>0</v>
      </c>
      <c r="T193" s="137">
        <f t="shared" si="43"/>
        <v>0</v>
      </c>
      <c r="AR193" s="138" t="s">
        <v>160</v>
      </c>
      <c r="AT193" s="138" t="s">
        <v>156</v>
      </c>
      <c r="AU193" s="138" t="s">
        <v>81</v>
      </c>
      <c r="AY193" s="15" t="s">
        <v>153</v>
      </c>
      <c r="BE193" s="139">
        <f t="shared" si="44"/>
        <v>11567.45</v>
      </c>
      <c r="BF193" s="139">
        <f t="shared" si="45"/>
        <v>0</v>
      </c>
      <c r="BG193" s="139">
        <f t="shared" si="46"/>
        <v>0</v>
      </c>
      <c r="BH193" s="139">
        <f t="shared" si="47"/>
        <v>0</v>
      </c>
      <c r="BI193" s="139">
        <f t="shared" si="48"/>
        <v>0</v>
      </c>
      <c r="BJ193" s="15" t="s">
        <v>79</v>
      </c>
      <c r="BK193" s="139">
        <f t="shared" si="49"/>
        <v>11567.45</v>
      </c>
      <c r="BL193" s="15" t="s">
        <v>161</v>
      </c>
      <c r="BM193" s="138" t="s">
        <v>2407</v>
      </c>
    </row>
    <row r="194" spans="2:65" s="1" customFormat="1" ht="16.5" customHeight="1">
      <c r="B194" s="125"/>
      <c r="C194" s="126" t="s">
        <v>365</v>
      </c>
      <c r="D194" s="126" t="s">
        <v>156</v>
      </c>
      <c r="E194" s="127" t="s">
        <v>2408</v>
      </c>
      <c r="F194" s="128" t="s">
        <v>730</v>
      </c>
      <c r="G194" s="129" t="s">
        <v>159</v>
      </c>
      <c r="H194" s="130">
        <v>1</v>
      </c>
      <c r="I194" s="131">
        <v>2607.84645</v>
      </c>
      <c r="J194" s="132">
        <f t="shared" si="40"/>
        <v>2607.85</v>
      </c>
      <c r="K194" s="128" t="s">
        <v>3</v>
      </c>
      <c r="L194" s="133"/>
      <c r="M194" s="134" t="s">
        <v>3</v>
      </c>
      <c r="N194" s="135" t="s">
        <v>42</v>
      </c>
      <c r="P194" s="136">
        <f t="shared" si="41"/>
        <v>0</v>
      </c>
      <c r="Q194" s="136">
        <v>0</v>
      </c>
      <c r="R194" s="136">
        <f t="shared" si="42"/>
        <v>0</v>
      </c>
      <c r="S194" s="136">
        <v>0</v>
      </c>
      <c r="T194" s="137">
        <f t="shared" si="43"/>
        <v>0</v>
      </c>
      <c r="AR194" s="138" t="s">
        <v>160</v>
      </c>
      <c r="AT194" s="138" t="s">
        <v>156</v>
      </c>
      <c r="AU194" s="138" t="s">
        <v>81</v>
      </c>
      <c r="AY194" s="15" t="s">
        <v>153</v>
      </c>
      <c r="BE194" s="139">
        <f t="shared" si="44"/>
        <v>2607.85</v>
      </c>
      <c r="BF194" s="139">
        <f t="shared" si="45"/>
        <v>0</v>
      </c>
      <c r="BG194" s="139">
        <f t="shared" si="46"/>
        <v>0</v>
      </c>
      <c r="BH194" s="139">
        <f t="shared" si="47"/>
        <v>0</v>
      </c>
      <c r="BI194" s="139">
        <f t="shared" si="48"/>
        <v>0</v>
      </c>
      <c r="BJ194" s="15" t="s">
        <v>79</v>
      </c>
      <c r="BK194" s="139">
        <f t="shared" si="49"/>
        <v>2607.85</v>
      </c>
      <c r="BL194" s="15" t="s">
        <v>161</v>
      </c>
      <c r="BM194" s="138" t="s">
        <v>2409</v>
      </c>
    </row>
    <row r="195" spans="2:65" s="1" customFormat="1" ht="16.5" customHeight="1">
      <c r="B195" s="125"/>
      <c r="C195" s="126" t="s">
        <v>703</v>
      </c>
      <c r="D195" s="126" t="s">
        <v>156</v>
      </c>
      <c r="E195" s="127" t="s">
        <v>2410</v>
      </c>
      <c r="F195" s="128" t="s">
        <v>737</v>
      </c>
      <c r="G195" s="129" t="s">
        <v>159</v>
      </c>
      <c r="H195" s="130">
        <v>1</v>
      </c>
      <c r="I195" s="131">
        <v>601.21875</v>
      </c>
      <c r="J195" s="132">
        <f t="shared" si="40"/>
        <v>601.22</v>
      </c>
      <c r="K195" s="128" t="s">
        <v>3</v>
      </c>
      <c r="L195" s="133"/>
      <c r="M195" s="134" t="s">
        <v>3</v>
      </c>
      <c r="N195" s="135" t="s">
        <v>42</v>
      </c>
      <c r="P195" s="136">
        <f t="shared" si="41"/>
        <v>0</v>
      </c>
      <c r="Q195" s="136">
        <v>0</v>
      </c>
      <c r="R195" s="136">
        <f t="shared" si="42"/>
        <v>0</v>
      </c>
      <c r="S195" s="136">
        <v>0</v>
      </c>
      <c r="T195" s="137">
        <f t="shared" si="43"/>
        <v>0</v>
      </c>
      <c r="AR195" s="138" t="s">
        <v>160</v>
      </c>
      <c r="AT195" s="138" t="s">
        <v>156</v>
      </c>
      <c r="AU195" s="138" t="s">
        <v>81</v>
      </c>
      <c r="AY195" s="15" t="s">
        <v>153</v>
      </c>
      <c r="BE195" s="139">
        <f t="shared" si="44"/>
        <v>601.22</v>
      </c>
      <c r="BF195" s="139">
        <f t="shared" si="45"/>
        <v>0</v>
      </c>
      <c r="BG195" s="139">
        <f t="shared" si="46"/>
        <v>0</v>
      </c>
      <c r="BH195" s="139">
        <f t="shared" si="47"/>
        <v>0</v>
      </c>
      <c r="BI195" s="139">
        <f t="shared" si="48"/>
        <v>0</v>
      </c>
      <c r="BJ195" s="15" t="s">
        <v>79</v>
      </c>
      <c r="BK195" s="139">
        <f t="shared" si="49"/>
        <v>601.22</v>
      </c>
      <c r="BL195" s="15" t="s">
        <v>161</v>
      </c>
      <c r="BM195" s="138" t="s">
        <v>2411</v>
      </c>
    </row>
    <row r="196" spans="2:65" s="1" customFormat="1" ht="16.5" customHeight="1">
      <c r="B196" s="125"/>
      <c r="C196" s="126" t="s">
        <v>369</v>
      </c>
      <c r="D196" s="126" t="s">
        <v>156</v>
      </c>
      <c r="E196" s="127" t="s">
        <v>2412</v>
      </c>
      <c r="F196" s="128" t="s">
        <v>734</v>
      </c>
      <c r="G196" s="129" t="s">
        <v>159</v>
      </c>
      <c r="H196" s="130">
        <v>1</v>
      </c>
      <c r="I196" s="131">
        <v>4381.6822499999998</v>
      </c>
      <c r="J196" s="132">
        <f t="shared" si="40"/>
        <v>4381.68</v>
      </c>
      <c r="K196" s="128" t="s">
        <v>3</v>
      </c>
      <c r="L196" s="133"/>
      <c r="M196" s="134" t="s">
        <v>3</v>
      </c>
      <c r="N196" s="135" t="s">
        <v>42</v>
      </c>
      <c r="P196" s="136">
        <f t="shared" si="41"/>
        <v>0</v>
      </c>
      <c r="Q196" s="136">
        <v>0</v>
      </c>
      <c r="R196" s="136">
        <f t="shared" si="42"/>
        <v>0</v>
      </c>
      <c r="S196" s="136">
        <v>0</v>
      </c>
      <c r="T196" s="137">
        <f t="shared" si="43"/>
        <v>0</v>
      </c>
      <c r="AR196" s="138" t="s">
        <v>160</v>
      </c>
      <c r="AT196" s="138" t="s">
        <v>156</v>
      </c>
      <c r="AU196" s="138" t="s">
        <v>81</v>
      </c>
      <c r="AY196" s="15" t="s">
        <v>153</v>
      </c>
      <c r="BE196" s="139">
        <f t="shared" si="44"/>
        <v>4381.68</v>
      </c>
      <c r="BF196" s="139">
        <f t="shared" si="45"/>
        <v>0</v>
      </c>
      <c r="BG196" s="139">
        <f t="shared" si="46"/>
        <v>0</v>
      </c>
      <c r="BH196" s="139">
        <f t="shared" si="47"/>
        <v>0</v>
      </c>
      <c r="BI196" s="139">
        <f t="shared" si="48"/>
        <v>0</v>
      </c>
      <c r="BJ196" s="15" t="s">
        <v>79</v>
      </c>
      <c r="BK196" s="139">
        <f t="shared" si="49"/>
        <v>4381.68</v>
      </c>
      <c r="BL196" s="15" t="s">
        <v>161</v>
      </c>
      <c r="BM196" s="138" t="s">
        <v>2413</v>
      </c>
    </row>
    <row r="197" spans="2:65" s="1" customFormat="1" ht="16.5" customHeight="1">
      <c r="B197" s="125"/>
      <c r="C197" s="126" t="s">
        <v>708</v>
      </c>
      <c r="D197" s="126" t="s">
        <v>156</v>
      </c>
      <c r="E197" s="127" t="s">
        <v>2414</v>
      </c>
      <c r="F197" s="128" t="s">
        <v>747</v>
      </c>
      <c r="G197" s="129" t="s">
        <v>159</v>
      </c>
      <c r="H197" s="130">
        <v>1</v>
      </c>
      <c r="I197" s="131">
        <v>744.54930000000002</v>
      </c>
      <c r="J197" s="132">
        <f t="shared" si="40"/>
        <v>744.55</v>
      </c>
      <c r="K197" s="128" t="s">
        <v>3</v>
      </c>
      <c r="L197" s="133"/>
      <c r="M197" s="134" t="s">
        <v>3</v>
      </c>
      <c r="N197" s="135" t="s">
        <v>42</v>
      </c>
      <c r="P197" s="136">
        <f t="shared" si="41"/>
        <v>0</v>
      </c>
      <c r="Q197" s="136">
        <v>0</v>
      </c>
      <c r="R197" s="136">
        <f t="shared" si="42"/>
        <v>0</v>
      </c>
      <c r="S197" s="136">
        <v>0</v>
      </c>
      <c r="T197" s="137">
        <f t="shared" si="43"/>
        <v>0</v>
      </c>
      <c r="AR197" s="138" t="s">
        <v>160</v>
      </c>
      <c r="AT197" s="138" t="s">
        <v>156</v>
      </c>
      <c r="AU197" s="138" t="s">
        <v>81</v>
      </c>
      <c r="AY197" s="15" t="s">
        <v>153</v>
      </c>
      <c r="BE197" s="139">
        <f t="shared" si="44"/>
        <v>744.55</v>
      </c>
      <c r="BF197" s="139">
        <f t="shared" si="45"/>
        <v>0</v>
      </c>
      <c r="BG197" s="139">
        <f t="shared" si="46"/>
        <v>0</v>
      </c>
      <c r="BH197" s="139">
        <f t="shared" si="47"/>
        <v>0</v>
      </c>
      <c r="BI197" s="139">
        <f t="shared" si="48"/>
        <v>0</v>
      </c>
      <c r="BJ197" s="15" t="s">
        <v>79</v>
      </c>
      <c r="BK197" s="139">
        <f t="shared" si="49"/>
        <v>744.55</v>
      </c>
      <c r="BL197" s="15" t="s">
        <v>161</v>
      </c>
      <c r="BM197" s="138" t="s">
        <v>2415</v>
      </c>
    </row>
    <row r="198" spans="2:65" s="11" customFormat="1" ht="22.9" customHeight="1">
      <c r="B198" s="113"/>
      <c r="D198" s="114" t="s">
        <v>70</v>
      </c>
      <c r="E198" s="123" t="s">
        <v>774</v>
      </c>
      <c r="F198" s="123" t="s">
        <v>775</v>
      </c>
      <c r="I198" s="116"/>
      <c r="J198" s="124">
        <f>BK198</f>
        <v>16187.69</v>
      </c>
      <c r="L198" s="113"/>
      <c r="M198" s="118"/>
      <c r="P198" s="119">
        <f>P199</f>
        <v>0</v>
      </c>
      <c r="R198" s="119">
        <f>R199</f>
        <v>0</v>
      </c>
      <c r="T198" s="120">
        <f>T199</f>
        <v>0</v>
      </c>
      <c r="AR198" s="114" t="s">
        <v>79</v>
      </c>
      <c r="AT198" s="121" t="s">
        <v>70</v>
      </c>
      <c r="AU198" s="121" t="s">
        <v>79</v>
      </c>
      <c r="AY198" s="114" t="s">
        <v>153</v>
      </c>
      <c r="BK198" s="122">
        <f>BK199</f>
        <v>16187.69</v>
      </c>
    </row>
    <row r="199" spans="2:65" s="1" customFormat="1" ht="16.5" customHeight="1">
      <c r="B199" s="125"/>
      <c r="C199" s="126" t="s">
        <v>373</v>
      </c>
      <c r="D199" s="126" t="s">
        <v>156</v>
      </c>
      <c r="E199" s="127" t="s">
        <v>2416</v>
      </c>
      <c r="F199" s="128" t="s">
        <v>778</v>
      </c>
      <c r="G199" s="129" t="s">
        <v>159</v>
      </c>
      <c r="H199" s="130">
        <v>14</v>
      </c>
      <c r="I199" s="131">
        <v>1156.2638999999999</v>
      </c>
      <c r="J199" s="132">
        <f>ROUND(I199*H199,2)</f>
        <v>16187.69</v>
      </c>
      <c r="K199" s="128" t="s">
        <v>3</v>
      </c>
      <c r="L199" s="133"/>
      <c r="M199" s="134" t="s">
        <v>3</v>
      </c>
      <c r="N199" s="135" t="s">
        <v>42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160</v>
      </c>
      <c r="AT199" s="138" t="s">
        <v>156</v>
      </c>
      <c r="AU199" s="138" t="s">
        <v>81</v>
      </c>
      <c r="AY199" s="15" t="s">
        <v>153</v>
      </c>
      <c r="BE199" s="139">
        <f>IF(N199="základní",J199,0)</f>
        <v>16187.69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5" t="s">
        <v>79</v>
      </c>
      <c r="BK199" s="139">
        <f>ROUND(I199*H199,2)</f>
        <v>16187.69</v>
      </c>
      <c r="BL199" s="15" t="s">
        <v>161</v>
      </c>
      <c r="BM199" s="138" t="s">
        <v>2417</v>
      </c>
    </row>
    <row r="200" spans="2:65" s="11" customFormat="1" ht="22.9" customHeight="1">
      <c r="B200" s="113"/>
      <c r="D200" s="114" t="s">
        <v>70</v>
      </c>
      <c r="E200" s="123" t="s">
        <v>1187</v>
      </c>
      <c r="F200" s="123" t="s">
        <v>781</v>
      </c>
      <c r="I200" s="116"/>
      <c r="J200" s="124">
        <f>BK200</f>
        <v>112008.1</v>
      </c>
      <c r="L200" s="113"/>
      <c r="M200" s="118"/>
      <c r="P200" s="119">
        <f>P201+P203+P205+P207</f>
        <v>0</v>
      </c>
      <c r="R200" s="119">
        <f>R201+R203+R205+R207</f>
        <v>0</v>
      </c>
      <c r="T200" s="120">
        <f>T201+T203+T205+T207</f>
        <v>0</v>
      </c>
      <c r="AR200" s="114" t="s">
        <v>79</v>
      </c>
      <c r="AT200" s="121" t="s">
        <v>70</v>
      </c>
      <c r="AU200" s="121" t="s">
        <v>79</v>
      </c>
      <c r="AY200" s="114" t="s">
        <v>153</v>
      </c>
      <c r="BK200" s="122">
        <f>BK201+BK203+BK205+BK207</f>
        <v>112008.1</v>
      </c>
    </row>
    <row r="201" spans="2:65" s="11" customFormat="1" ht="20.85" customHeight="1">
      <c r="B201" s="113"/>
      <c r="D201" s="114" t="s">
        <v>70</v>
      </c>
      <c r="E201" s="123" t="s">
        <v>787</v>
      </c>
      <c r="F201" s="123" t="s">
        <v>1520</v>
      </c>
      <c r="I201" s="116"/>
      <c r="J201" s="124">
        <f>BK201</f>
        <v>10591.64</v>
      </c>
      <c r="L201" s="113"/>
      <c r="M201" s="118"/>
      <c r="P201" s="119">
        <f>P202</f>
        <v>0</v>
      </c>
      <c r="R201" s="119">
        <f>R202</f>
        <v>0</v>
      </c>
      <c r="T201" s="120">
        <f>T202</f>
        <v>0</v>
      </c>
      <c r="AR201" s="114" t="s">
        <v>79</v>
      </c>
      <c r="AT201" s="121" t="s">
        <v>70</v>
      </c>
      <c r="AU201" s="121" t="s">
        <v>81</v>
      </c>
      <c r="AY201" s="114" t="s">
        <v>153</v>
      </c>
      <c r="BK201" s="122">
        <f>BK202</f>
        <v>10591.64</v>
      </c>
    </row>
    <row r="202" spans="2:65" s="1" customFormat="1" ht="16.5" customHeight="1">
      <c r="B202" s="125"/>
      <c r="C202" s="126" t="s">
        <v>715</v>
      </c>
      <c r="D202" s="126" t="s">
        <v>156</v>
      </c>
      <c r="E202" s="127" t="s">
        <v>2418</v>
      </c>
      <c r="F202" s="128" t="s">
        <v>2419</v>
      </c>
      <c r="G202" s="129" t="s">
        <v>159</v>
      </c>
      <c r="H202" s="130">
        <v>1</v>
      </c>
      <c r="I202" s="131">
        <v>10591.6370505</v>
      </c>
      <c r="J202" s="132">
        <f>ROUND(I202*H202,2)</f>
        <v>10591.64</v>
      </c>
      <c r="K202" s="128" t="s">
        <v>3</v>
      </c>
      <c r="L202" s="133"/>
      <c r="M202" s="134" t="s">
        <v>3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160</v>
      </c>
      <c r="AT202" s="138" t="s">
        <v>156</v>
      </c>
      <c r="AU202" s="138" t="s">
        <v>167</v>
      </c>
      <c r="AY202" s="15" t="s">
        <v>153</v>
      </c>
      <c r="BE202" s="139">
        <f>IF(N202="základní",J202,0)</f>
        <v>10591.64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79</v>
      </c>
      <c r="BK202" s="139">
        <f>ROUND(I202*H202,2)</f>
        <v>10591.64</v>
      </c>
      <c r="BL202" s="15" t="s">
        <v>161</v>
      </c>
      <c r="BM202" s="138" t="s">
        <v>2420</v>
      </c>
    </row>
    <row r="203" spans="2:65" s="11" customFormat="1" ht="20.85" customHeight="1">
      <c r="B203" s="113"/>
      <c r="D203" s="114" t="s">
        <v>70</v>
      </c>
      <c r="E203" s="123" t="s">
        <v>1190</v>
      </c>
      <c r="F203" s="123" t="s">
        <v>2421</v>
      </c>
      <c r="I203" s="116"/>
      <c r="J203" s="124">
        <f>BK203</f>
        <v>18806.12</v>
      </c>
      <c r="L203" s="113"/>
      <c r="M203" s="118"/>
      <c r="P203" s="119">
        <f>P204</f>
        <v>0</v>
      </c>
      <c r="R203" s="119">
        <f>R204</f>
        <v>0</v>
      </c>
      <c r="T203" s="120">
        <f>T204</f>
        <v>0</v>
      </c>
      <c r="AR203" s="114" t="s">
        <v>79</v>
      </c>
      <c r="AT203" s="121" t="s">
        <v>70</v>
      </c>
      <c r="AU203" s="121" t="s">
        <v>81</v>
      </c>
      <c r="AY203" s="114" t="s">
        <v>153</v>
      </c>
      <c r="BK203" s="122">
        <f>BK204</f>
        <v>18806.12</v>
      </c>
    </row>
    <row r="204" spans="2:65" s="1" customFormat="1" ht="16.5" customHeight="1">
      <c r="B204" s="125"/>
      <c r="C204" s="126" t="s">
        <v>575</v>
      </c>
      <c r="D204" s="126" t="s">
        <v>156</v>
      </c>
      <c r="E204" s="127" t="s">
        <v>2422</v>
      </c>
      <c r="F204" s="128" t="s">
        <v>791</v>
      </c>
      <c r="G204" s="129" t="s">
        <v>159</v>
      </c>
      <c r="H204" s="130">
        <v>2</v>
      </c>
      <c r="I204" s="131">
        <v>9403.0612499999988</v>
      </c>
      <c r="J204" s="132">
        <f>ROUND(I204*H204,2)</f>
        <v>18806.12</v>
      </c>
      <c r="K204" s="128" t="s">
        <v>3</v>
      </c>
      <c r="L204" s="133"/>
      <c r="M204" s="134" t="s">
        <v>3</v>
      </c>
      <c r="N204" s="135" t="s">
        <v>42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160</v>
      </c>
      <c r="AT204" s="138" t="s">
        <v>156</v>
      </c>
      <c r="AU204" s="138" t="s">
        <v>167</v>
      </c>
      <c r="AY204" s="15" t="s">
        <v>153</v>
      </c>
      <c r="BE204" s="139">
        <f>IF(N204="základní",J204,0)</f>
        <v>18806.12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5" t="s">
        <v>79</v>
      </c>
      <c r="BK204" s="139">
        <f>ROUND(I204*H204,2)</f>
        <v>18806.12</v>
      </c>
      <c r="BL204" s="15" t="s">
        <v>161</v>
      </c>
      <c r="BM204" s="138" t="s">
        <v>2227</v>
      </c>
    </row>
    <row r="205" spans="2:65" s="11" customFormat="1" ht="20.85" customHeight="1">
      <c r="B205" s="113"/>
      <c r="D205" s="114" t="s">
        <v>70</v>
      </c>
      <c r="E205" s="123" t="s">
        <v>1195</v>
      </c>
      <c r="F205" s="123" t="s">
        <v>1196</v>
      </c>
      <c r="I205" s="116"/>
      <c r="J205" s="124">
        <f>BK205</f>
        <v>79690.820000000007</v>
      </c>
      <c r="L205" s="113"/>
      <c r="M205" s="118"/>
      <c r="P205" s="119">
        <f>P206</f>
        <v>0</v>
      </c>
      <c r="R205" s="119">
        <f>R206</f>
        <v>0</v>
      </c>
      <c r="T205" s="120">
        <f>T206</f>
        <v>0</v>
      </c>
      <c r="AR205" s="114" t="s">
        <v>79</v>
      </c>
      <c r="AT205" s="121" t="s">
        <v>70</v>
      </c>
      <c r="AU205" s="121" t="s">
        <v>81</v>
      </c>
      <c r="AY205" s="114" t="s">
        <v>153</v>
      </c>
      <c r="BK205" s="122">
        <f>BK206</f>
        <v>79690.820000000007</v>
      </c>
    </row>
    <row r="206" spans="2:65" s="1" customFormat="1" ht="21.75" customHeight="1">
      <c r="B206" s="125"/>
      <c r="C206" s="126" t="s">
        <v>725</v>
      </c>
      <c r="D206" s="126" t="s">
        <v>156</v>
      </c>
      <c r="E206" s="127" t="s">
        <v>2423</v>
      </c>
      <c r="F206" s="128" t="s">
        <v>1198</v>
      </c>
      <c r="G206" s="129" t="s">
        <v>159</v>
      </c>
      <c r="H206" s="130">
        <v>2</v>
      </c>
      <c r="I206" s="131">
        <v>39845.411925</v>
      </c>
      <c r="J206" s="132">
        <f>ROUND(I206*H206,2)</f>
        <v>79690.820000000007</v>
      </c>
      <c r="K206" s="128" t="s">
        <v>3</v>
      </c>
      <c r="L206" s="133"/>
      <c r="M206" s="134" t="s">
        <v>3</v>
      </c>
      <c r="N206" s="135" t="s">
        <v>42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160</v>
      </c>
      <c r="AT206" s="138" t="s">
        <v>156</v>
      </c>
      <c r="AU206" s="138" t="s">
        <v>167</v>
      </c>
      <c r="AY206" s="15" t="s">
        <v>153</v>
      </c>
      <c r="BE206" s="139">
        <f>IF(N206="základní",J206,0)</f>
        <v>79690.820000000007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79</v>
      </c>
      <c r="BK206" s="139">
        <f>ROUND(I206*H206,2)</f>
        <v>79690.820000000007</v>
      </c>
      <c r="BL206" s="15" t="s">
        <v>161</v>
      </c>
      <c r="BM206" s="138" t="s">
        <v>2229</v>
      </c>
    </row>
    <row r="207" spans="2:65" s="11" customFormat="1" ht="20.85" customHeight="1">
      <c r="B207" s="113"/>
      <c r="D207" s="114" t="s">
        <v>70</v>
      </c>
      <c r="E207" s="123" t="s">
        <v>1200</v>
      </c>
      <c r="F207" s="123" t="s">
        <v>1201</v>
      </c>
      <c r="I207" s="116"/>
      <c r="J207" s="124">
        <f>BK207</f>
        <v>2919.52</v>
      </c>
      <c r="L207" s="113"/>
      <c r="M207" s="118"/>
      <c r="P207" s="119">
        <f>P208</f>
        <v>0</v>
      </c>
      <c r="R207" s="119">
        <f>R208</f>
        <v>0</v>
      </c>
      <c r="T207" s="120">
        <f>T208</f>
        <v>0</v>
      </c>
      <c r="AR207" s="114" t="s">
        <v>79</v>
      </c>
      <c r="AT207" s="121" t="s">
        <v>70</v>
      </c>
      <c r="AU207" s="121" t="s">
        <v>81</v>
      </c>
      <c r="AY207" s="114" t="s">
        <v>153</v>
      </c>
      <c r="BK207" s="122">
        <f>BK208</f>
        <v>2919.52</v>
      </c>
    </row>
    <row r="208" spans="2:65" s="1" customFormat="1" ht="16.5" customHeight="1">
      <c r="B208" s="125"/>
      <c r="C208" s="126" t="s">
        <v>578</v>
      </c>
      <c r="D208" s="126" t="s">
        <v>156</v>
      </c>
      <c r="E208" s="127" t="s">
        <v>2424</v>
      </c>
      <c r="F208" s="128" t="s">
        <v>1203</v>
      </c>
      <c r="G208" s="129" t="s">
        <v>159</v>
      </c>
      <c r="H208" s="130">
        <v>1</v>
      </c>
      <c r="I208" s="131">
        <v>2919.5182500000001</v>
      </c>
      <c r="J208" s="132">
        <f>ROUND(I208*H208,2)</f>
        <v>2919.52</v>
      </c>
      <c r="K208" s="128" t="s">
        <v>3</v>
      </c>
      <c r="L208" s="133"/>
      <c r="M208" s="134" t="s">
        <v>3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160</v>
      </c>
      <c r="AT208" s="138" t="s">
        <v>156</v>
      </c>
      <c r="AU208" s="138" t="s">
        <v>167</v>
      </c>
      <c r="AY208" s="15" t="s">
        <v>153</v>
      </c>
      <c r="BE208" s="139">
        <f>IF(N208="základní",J208,0)</f>
        <v>2919.52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5" t="s">
        <v>79</v>
      </c>
      <c r="BK208" s="139">
        <f>ROUND(I208*H208,2)</f>
        <v>2919.52</v>
      </c>
      <c r="BL208" s="15" t="s">
        <v>161</v>
      </c>
      <c r="BM208" s="138" t="s">
        <v>2425</v>
      </c>
    </row>
    <row r="209" spans="2:65" s="11" customFormat="1" ht="22.9" customHeight="1">
      <c r="B209" s="113"/>
      <c r="D209" s="114" t="s">
        <v>70</v>
      </c>
      <c r="E209" s="123" t="s">
        <v>303</v>
      </c>
      <c r="F209" s="123" t="s">
        <v>304</v>
      </c>
      <c r="I209" s="116"/>
      <c r="J209" s="124">
        <f>BK209</f>
        <v>55981.45</v>
      </c>
      <c r="L209" s="113"/>
      <c r="M209" s="118"/>
      <c r="P209" s="119">
        <f>SUM(P210:P244)</f>
        <v>0</v>
      </c>
      <c r="R209" s="119">
        <f>SUM(R210:R244)</f>
        <v>0</v>
      </c>
      <c r="T209" s="120">
        <f>SUM(T210:T244)</f>
        <v>0</v>
      </c>
      <c r="AR209" s="114" t="s">
        <v>79</v>
      </c>
      <c r="AT209" s="121" t="s">
        <v>70</v>
      </c>
      <c r="AU209" s="121" t="s">
        <v>79</v>
      </c>
      <c r="AY209" s="114" t="s">
        <v>153</v>
      </c>
      <c r="BK209" s="122">
        <f>SUM(BK210:BK244)</f>
        <v>55981.45</v>
      </c>
    </row>
    <row r="210" spans="2:65" s="1" customFormat="1" ht="16.5" customHeight="1">
      <c r="B210" s="125"/>
      <c r="C210" s="126" t="s">
        <v>732</v>
      </c>
      <c r="D210" s="126" t="s">
        <v>156</v>
      </c>
      <c r="E210" s="127" t="s">
        <v>2426</v>
      </c>
      <c r="F210" s="128" t="s">
        <v>2427</v>
      </c>
      <c r="G210" s="129" t="s">
        <v>360</v>
      </c>
      <c r="H210" s="130">
        <v>60</v>
      </c>
      <c r="I210" s="131">
        <v>15.727882500000002</v>
      </c>
      <c r="J210" s="132">
        <f>ROUND(I210*H210,2)</f>
        <v>943.67</v>
      </c>
      <c r="K210" s="128" t="s">
        <v>3</v>
      </c>
      <c r="L210" s="133"/>
      <c r="M210" s="134" t="s">
        <v>3</v>
      </c>
      <c r="N210" s="135" t="s">
        <v>42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160</v>
      </c>
      <c r="AT210" s="138" t="s">
        <v>156</v>
      </c>
      <c r="AU210" s="138" t="s">
        <v>81</v>
      </c>
      <c r="AY210" s="15" t="s">
        <v>153</v>
      </c>
      <c r="BE210" s="139">
        <f>IF(N210="základní",J210,0)</f>
        <v>943.67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5" t="s">
        <v>79</v>
      </c>
      <c r="BK210" s="139">
        <f>ROUND(I210*H210,2)</f>
        <v>943.67</v>
      </c>
      <c r="BL210" s="15" t="s">
        <v>161</v>
      </c>
      <c r="BM210" s="138" t="s">
        <v>2428</v>
      </c>
    </row>
    <row r="211" spans="2:65" s="12" customFormat="1">
      <c r="B211" s="154"/>
      <c r="D211" s="155" t="s">
        <v>800</v>
      </c>
      <c r="E211" s="156" t="s">
        <v>3</v>
      </c>
      <c r="F211" s="157" t="s">
        <v>2429</v>
      </c>
      <c r="H211" s="158">
        <v>60</v>
      </c>
      <c r="I211" s="159"/>
      <c r="L211" s="154"/>
      <c r="M211" s="160"/>
      <c r="T211" s="161"/>
      <c r="AT211" s="156" t="s">
        <v>800</v>
      </c>
      <c r="AU211" s="156" t="s">
        <v>81</v>
      </c>
      <c r="AV211" s="12" t="s">
        <v>81</v>
      </c>
      <c r="AW211" s="12" t="s">
        <v>30</v>
      </c>
      <c r="AX211" s="12" t="s">
        <v>79</v>
      </c>
      <c r="AY211" s="156" t="s">
        <v>153</v>
      </c>
    </row>
    <row r="212" spans="2:65" s="1" customFormat="1" ht="16.5" customHeight="1">
      <c r="B212" s="125"/>
      <c r="C212" s="126" t="s">
        <v>582</v>
      </c>
      <c r="D212" s="126" t="s">
        <v>156</v>
      </c>
      <c r="E212" s="127" t="s">
        <v>2430</v>
      </c>
      <c r="F212" s="128" t="s">
        <v>2431</v>
      </c>
      <c r="G212" s="129" t="s">
        <v>360</v>
      </c>
      <c r="H212" s="130">
        <v>120</v>
      </c>
      <c r="I212" s="131">
        <v>28.300568999999999</v>
      </c>
      <c r="J212" s="132">
        <f>ROUND(I212*H212,2)</f>
        <v>3396.07</v>
      </c>
      <c r="K212" s="128" t="s">
        <v>3</v>
      </c>
      <c r="L212" s="133"/>
      <c r="M212" s="134" t="s">
        <v>3</v>
      </c>
      <c r="N212" s="135" t="s">
        <v>42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160</v>
      </c>
      <c r="AT212" s="138" t="s">
        <v>156</v>
      </c>
      <c r="AU212" s="138" t="s">
        <v>81</v>
      </c>
      <c r="AY212" s="15" t="s">
        <v>153</v>
      </c>
      <c r="BE212" s="139">
        <f>IF(N212="základní",J212,0)</f>
        <v>3396.07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79</v>
      </c>
      <c r="BK212" s="139">
        <f>ROUND(I212*H212,2)</f>
        <v>3396.07</v>
      </c>
      <c r="BL212" s="15" t="s">
        <v>161</v>
      </c>
      <c r="BM212" s="138" t="s">
        <v>2432</v>
      </c>
    </row>
    <row r="213" spans="2:65" s="12" customFormat="1">
      <c r="B213" s="154"/>
      <c r="D213" s="155" t="s">
        <v>800</v>
      </c>
      <c r="E213" s="156" t="s">
        <v>3</v>
      </c>
      <c r="F213" s="157" t="s">
        <v>2433</v>
      </c>
      <c r="H213" s="158">
        <v>120</v>
      </c>
      <c r="I213" s="159"/>
      <c r="L213" s="154"/>
      <c r="M213" s="160"/>
      <c r="T213" s="161"/>
      <c r="AT213" s="156" t="s">
        <v>800</v>
      </c>
      <c r="AU213" s="156" t="s">
        <v>81</v>
      </c>
      <c r="AV213" s="12" t="s">
        <v>81</v>
      </c>
      <c r="AW213" s="12" t="s">
        <v>30</v>
      </c>
      <c r="AX213" s="12" t="s">
        <v>79</v>
      </c>
      <c r="AY213" s="156" t="s">
        <v>153</v>
      </c>
    </row>
    <row r="214" spans="2:65" s="1" customFormat="1" ht="16.5" customHeight="1">
      <c r="B214" s="125"/>
      <c r="C214" s="126" t="s">
        <v>739</v>
      </c>
      <c r="D214" s="126" t="s">
        <v>156</v>
      </c>
      <c r="E214" s="127" t="s">
        <v>2434</v>
      </c>
      <c r="F214" s="128" t="s">
        <v>821</v>
      </c>
      <c r="G214" s="129" t="s">
        <v>360</v>
      </c>
      <c r="H214" s="130">
        <v>120</v>
      </c>
      <c r="I214" s="131">
        <v>45.721483499999998</v>
      </c>
      <c r="J214" s="132">
        <f>ROUND(I214*H214,2)</f>
        <v>5486.58</v>
      </c>
      <c r="K214" s="128" t="s">
        <v>3</v>
      </c>
      <c r="L214" s="133"/>
      <c r="M214" s="134" t="s">
        <v>3</v>
      </c>
      <c r="N214" s="135" t="s">
        <v>42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160</v>
      </c>
      <c r="AT214" s="138" t="s">
        <v>156</v>
      </c>
      <c r="AU214" s="138" t="s">
        <v>81</v>
      </c>
      <c r="AY214" s="15" t="s">
        <v>153</v>
      </c>
      <c r="BE214" s="139">
        <f>IF(N214="základní",J214,0)</f>
        <v>5486.58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5" t="s">
        <v>79</v>
      </c>
      <c r="BK214" s="139">
        <f>ROUND(I214*H214,2)</f>
        <v>5486.58</v>
      </c>
      <c r="BL214" s="15" t="s">
        <v>161</v>
      </c>
      <c r="BM214" s="138" t="s">
        <v>2435</v>
      </c>
    </row>
    <row r="215" spans="2:65" s="12" customFormat="1">
      <c r="B215" s="154"/>
      <c r="D215" s="155" t="s">
        <v>800</v>
      </c>
      <c r="E215" s="156" t="s">
        <v>3</v>
      </c>
      <c r="F215" s="157" t="s">
        <v>2433</v>
      </c>
      <c r="H215" s="158">
        <v>120</v>
      </c>
      <c r="I215" s="159"/>
      <c r="L215" s="154"/>
      <c r="M215" s="160"/>
      <c r="T215" s="161"/>
      <c r="AT215" s="156" t="s">
        <v>800</v>
      </c>
      <c r="AU215" s="156" t="s">
        <v>81</v>
      </c>
      <c r="AV215" s="12" t="s">
        <v>81</v>
      </c>
      <c r="AW215" s="12" t="s">
        <v>30</v>
      </c>
      <c r="AX215" s="12" t="s">
        <v>79</v>
      </c>
      <c r="AY215" s="156" t="s">
        <v>153</v>
      </c>
    </row>
    <row r="216" spans="2:65" s="1" customFormat="1" ht="16.5" customHeight="1">
      <c r="B216" s="125"/>
      <c r="C216" s="126" t="s">
        <v>585</v>
      </c>
      <c r="D216" s="126" t="s">
        <v>156</v>
      </c>
      <c r="E216" s="127" t="s">
        <v>2436</v>
      </c>
      <c r="F216" s="128" t="s">
        <v>2437</v>
      </c>
      <c r="G216" s="129" t="s">
        <v>360</v>
      </c>
      <c r="H216" s="130">
        <v>20</v>
      </c>
      <c r="I216" s="131">
        <v>33.293089500000001</v>
      </c>
      <c r="J216" s="132">
        <f>ROUND(I216*H216,2)</f>
        <v>665.86</v>
      </c>
      <c r="K216" s="128" t="s">
        <v>3</v>
      </c>
      <c r="L216" s="133"/>
      <c r="M216" s="134" t="s">
        <v>3</v>
      </c>
      <c r="N216" s="135" t="s">
        <v>42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160</v>
      </c>
      <c r="AT216" s="138" t="s">
        <v>156</v>
      </c>
      <c r="AU216" s="138" t="s">
        <v>81</v>
      </c>
      <c r="AY216" s="15" t="s">
        <v>153</v>
      </c>
      <c r="BE216" s="139">
        <f>IF(N216="základní",J216,0)</f>
        <v>665.86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5" t="s">
        <v>79</v>
      </c>
      <c r="BK216" s="139">
        <f>ROUND(I216*H216,2)</f>
        <v>665.86</v>
      </c>
      <c r="BL216" s="15" t="s">
        <v>161</v>
      </c>
      <c r="BM216" s="138" t="s">
        <v>2438</v>
      </c>
    </row>
    <row r="217" spans="2:65" s="12" customFormat="1">
      <c r="B217" s="154"/>
      <c r="D217" s="155" t="s">
        <v>800</v>
      </c>
      <c r="E217" s="156" t="s">
        <v>3</v>
      </c>
      <c r="F217" s="157" t="s">
        <v>229</v>
      </c>
      <c r="H217" s="158">
        <v>20</v>
      </c>
      <c r="I217" s="159"/>
      <c r="L217" s="154"/>
      <c r="M217" s="160"/>
      <c r="T217" s="161"/>
      <c r="AT217" s="156" t="s">
        <v>800</v>
      </c>
      <c r="AU217" s="156" t="s">
        <v>81</v>
      </c>
      <c r="AV217" s="12" t="s">
        <v>81</v>
      </c>
      <c r="AW217" s="12" t="s">
        <v>30</v>
      </c>
      <c r="AX217" s="12" t="s">
        <v>79</v>
      </c>
      <c r="AY217" s="156" t="s">
        <v>153</v>
      </c>
    </row>
    <row r="218" spans="2:65" s="1" customFormat="1" ht="16.5" customHeight="1">
      <c r="B218" s="125"/>
      <c r="C218" s="126" t="s">
        <v>745</v>
      </c>
      <c r="D218" s="126" t="s">
        <v>156</v>
      </c>
      <c r="E218" s="127" t="s">
        <v>2439</v>
      </c>
      <c r="F218" s="128" t="s">
        <v>2440</v>
      </c>
      <c r="G218" s="129" t="s">
        <v>360</v>
      </c>
      <c r="H218" s="130">
        <v>30</v>
      </c>
      <c r="I218" s="131">
        <v>59.131066499999996</v>
      </c>
      <c r="J218" s="132">
        <f>ROUND(I218*H218,2)</f>
        <v>1773.93</v>
      </c>
      <c r="K218" s="128" t="s">
        <v>3</v>
      </c>
      <c r="L218" s="133"/>
      <c r="M218" s="134" t="s">
        <v>3</v>
      </c>
      <c r="N218" s="135" t="s">
        <v>42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160</v>
      </c>
      <c r="AT218" s="138" t="s">
        <v>156</v>
      </c>
      <c r="AU218" s="138" t="s">
        <v>81</v>
      </c>
      <c r="AY218" s="15" t="s">
        <v>153</v>
      </c>
      <c r="BE218" s="139">
        <f>IF(N218="základní",J218,0)</f>
        <v>1773.93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5" t="s">
        <v>79</v>
      </c>
      <c r="BK218" s="139">
        <f>ROUND(I218*H218,2)</f>
        <v>1773.93</v>
      </c>
      <c r="BL218" s="15" t="s">
        <v>161</v>
      </c>
      <c r="BM218" s="138" t="s">
        <v>2441</v>
      </c>
    </row>
    <row r="219" spans="2:65" s="12" customFormat="1">
      <c r="B219" s="154"/>
      <c r="D219" s="155" t="s">
        <v>800</v>
      </c>
      <c r="E219" s="156" t="s">
        <v>3</v>
      </c>
      <c r="F219" s="157" t="s">
        <v>267</v>
      </c>
      <c r="H219" s="158">
        <v>30</v>
      </c>
      <c r="I219" s="159"/>
      <c r="L219" s="154"/>
      <c r="M219" s="160"/>
      <c r="T219" s="161"/>
      <c r="AT219" s="156" t="s">
        <v>800</v>
      </c>
      <c r="AU219" s="156" t="s">
        <v>81</v>
      </c>
      <c r="AV219" s="12" t="s">
        <v>81</v>
      </c>
      <c r="AW219" s="12" t="s">
        <v>30</v>
      </c>
      <c r="AX219" s="12" t="s">
        <v>79</v>
      </c>
      <c r="AY219" s="156" t="s">
        <v>153</v>
      </c>
    </row>
    <row r="220" spans="2:65" s="1" customFormat="1" ht="16.5" customHeight="1">
      <c r="B220" s="125"/>
      <c r="C220" s="126" t="s">
        <v>589</v>
      </c>
      <c r="D220" s="126" t="s">
        <v>156</v>
      </c>
      <c r="E220" s="127" t="s">
        <v>2442</v>
      </c>
      <c r="F220" s="128" t="s">
        <v>2443</v>
      </c>
      <c r="G220" s="129" t="s">
        <v>360</v>
      </c>
      <c r="H220" s="130">
        <v>50</v>
      </c>
      <c r="I220" s="131">
        <v>89.701837499999996</v>
      </c>
      <c r="J220" s="132">
        <f>ROUND(I220*H220,2)</f>
        <v>4485.09</v>
      </c>
      <c r="K220" s="128" t="s">
        <v>3</v>
      </c>
      <c r="L220" s="133"/>
      <c r="M220" s="134" t="s">
        <v>3</v>
      </c>
      <c r="N220" s="135" t="s">
        <v>42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160</v>
      </c>
      <c r="AT220" s="138" t="s">
        <v>156</v>
      </c>
      <c r="AU220" s="138" t="s">
        <v>81</v>
      </c>
      <c r="AY220" s="15" t="s">
        <v>153</v>
      </c>
      <c r="BE220" s="139">
        <f>IF(N220="základní",J220,0)</f>
        <v>4485.09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79</v>
      </c>
      <c r="BK220" s="139">
        <f>ROUND(I220*H220,2)</f>
        <v>4485.09</v>
      </c>
      <c r="BL220" s="15" t="s">
        <v>161</v>
      </c>
      <c r="BM220" s="138" t="s">
        <v>2444</v>
      </c>
    </row>
    <row r="221" spans="2:65" s="12" customFormat="1">
      <c r="B221" s="154"/>
      <c r="D221" s="155" t="s">
        <v>800</v>
      </c>
      <c r="E221" s="156" t="s">
        <v>3</v>
      </c>
      <c r="F221" s="157" t="s">
        <v>2445</v>
      </c>
      <c r="H221" s="158">
        <v>50</v>
      </c>
      <c r="I221" s="159"/>
      <c r="L221" s="154"/>
      <c r="M221" s="160"/>
      <c r="T221" s="161"/>
      <c r="AT221" s="156" t="s">
        <v>800</v>
      </c>
      <c r="AU221" s="156" t="s">
        <v>81</v>
      </c>
      <c r="AV221" s="12" t="s">
        <v>81</v>
      </c>
      <c r="AW221" s="12" t="s">
        <v>30</v>
      </c>
      <c r="AX221" s="12" t="s">
        <v>79</v>
      </c>
      <c r="AY221" s="156" t="s">
        <v>153</v>
      </c>
    </row>
    <row r="222" spans="2:65" s="1" customFormat="1" ht="16.5" customHeight="1">
      <c r="B222" s="125"/>
      <c r="C222" s="126" t="s">
        <v>753</v>
      </c>
      <c r="D222" s="126" t="s">
        <v>156</v>
      </c>
      <c r="E222" s="127" t="s">
        <v>2446</v>
      </c>
      <c r="F222" s="128" t="s">
        <v>2447</v>
      </c>
      <c r="G222" s="129" t="s">
        <v>360</v>
      </c>
      <c r="H222" s="130">
        <v>20</v>
      </c>
      <c r="I222" s="131">
        <v>74.628080999999995</v>
      </c>
      <c r="J222" s="132">
        <f>ROUND(I222*H222,2)</f>
        <v>1492.56</v>
      </c>
      <c r="K222" s="128" t="s">
        <v>3</v>
      </c>
      <c r="L222" s="133"/>
      <c r="M222" s="134" t="s">
        <v>3</v>
      </c>
      <c r="N222" s="135" t="s">
        <v>42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160</v>
      </c>
      <c r="AT222" s="138" t="s">
        <v>156</v>
      </c>
      <c r="AU222" s="138" t="s">
        <v>81</v>
      </c>
      <c r="AY222" s="15" t="s">
        <v>153</v>
      </c>
      <c r="BE222" s="139">
        <f>IF(N222="základní",J222,0)</f>
        <v>1492.56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79</v>
      </c>
      <c r="BK222" s="139">
        <f>ROUND(I222*H222,2)</f>
        <v>1492.56</v>
      </c>
      <c r="BL222" s="15" t="s">
        <v>161</v>
      </c>
      <c r="BM222" s="138" t="s">
        <v>2448</v>
      </c>
    </row>
    <row r="223" spans="2:65" s="12" customFormat="1">
      <c r="B223" s="154"/>
      <c r="D223" s="155" t="s">
        <v>800</v>
      </c>
      <c r="E223" s="156" t="s">
        <v>3</v>
      </c>
      <c r="F223" s="157" t="s">
        <v>229</v>
      </c>
      <c r="H223" s="158">
        <v>20</v>
      </c>
      <c r="I223" s="159"/>
      <c r="L223" s="154"/>
      <c r="M223" s="160"/>
      <c r="T223" s="161"/>
      <c r="AT223" s="156" t="s">
        <v>800</v>
      </c>
      <c r="AU223" s="156" t="s">
        <v>81</v>
      </c>
      <c r="AV223" s="12" t="s">
        <v>81</v>
      </c>
      <c r="AW223" s="12" t="s">
        <v>30</v>
      </c>
      <c r="AX223" s="12" t="s">
        <v>79</v>
      </c>
      <c r="AY223" s="156" t="s">
        <v>153</v>
      </c>
    </row>
    <row r="224" spans="2:65" s="1" customFormat="1" ht="16.5" customHeight="1">
      <c r="B224" s="125"/>
      <c r="C224" s="126" t="s">
        <v>592</v>
      </c>
      <c r="D224" s="126" t="s">
        <v>156</v>
      </c>
      <c r="E224" s="127" t="s">
        <v>2449</v>
      </c>
      <c r="F224" s="128" t="s">
        <v>2450</v>
      </c>
      <c r="G224" s="129" t="s">
        <v>360</v>
      </c>
      <c r="H224" s="130">
        <v>30</v>
      </c>
      <c r="I224" s="131">
        <v>52.628284499999999</v>
      </c>
      <c r="J224" s="132">
        <f>ROUND(I224*H224,2)</f>
        <v>1578.85</v>
      </c>
      <c r="K224" s="128" t="s">
        <v>3</v>
      </c>
      <c r="L224" s="133"/>
      <c r="M224" s="134" t="s">
        <v>3</v>
      </c>
      <c r="N224" s="135" t="s">
        <v>42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160</v>
      </c>
      <c r="AT224" s="138" t="s">
        <v>156</v>
      </c>
      <c r="AU224" s="138" t="s">
        <v>81</v>
      </c>
      <c r="AY224" s="15" t="s">
        <v>153</v>
      </c>
      <c r="BE224" s="139">
        <f>IF(N224="základní",J224,0)</f>
        <v>1578.85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79</v>
      </c>
      <c r="BK224" s="139">
        <f>ROUND(I224*H224,2)</f>
        <v>1578.85</v>
      </c>
      <c r="BL224" s="15" t="s">
        <v>161</v>
      </c>
      <c r="BM224" s="138" t="s">
        <v>2451</v>
      </c>
    </row>
    <row r="225" spans="2:65" s="12" customFormat="1">
      <c r="B225" s="154"/>
      <c r="D225" s="155" t="s">
        <v>800</v>
      </c>
      <c r="E225" s="156" t="s">
        <v>3</v>
      </c>
      <c r="F225" s="157" t="s">
        <v>267</v>
      </c>
      <c r="H225" s="158">
        <v>30</v>
      </c>
      <c r="I225" s="159"/>
      <c r="L225" s="154"/>
      <c r="M225" s="160"/>
      <c r="T225" s="161"/>
      <c r="AT225" s="156" t="s">
        <v>800</v>
      </c>
      <c r="AU225" s="156" t="s">
        <v>81</v>
      </c>
      <c r="AV225" s="12" t="s">
        <v>81</v>
      </c>
      <c r="AW225" s="12" t="s">
        <v>30</v>
      </c>
      <c r="AX225" s="12" t="s">
        <v>79</v>
      </c>
      <c r="AY225" s="156" t="s">
        <v>153</v>
      </c>
    </row>
    <row r="226" spans="2:65" s="1" customFormat="1" ht="16.5" customHeight="1">
      <c r="B226" s="125"/>
      <c r="C226" s="126" t="s">
        <v>758</v>
      </c>
      <c r="D226" s="126" t="s">
        <v>156</v>
      </c>
      <c r="E226" s="127" t="s">
        <v>2452</v>
      </c>
      <c r="F226" s="128" t="s">
        <v>2453</v>
      </c>
      <c r="G226" s="129" t="s">
        <v>360</v>
      </c>
      <c r="H226" s="130">
        <v>90</v>
      </c>
      <c r="I226" s="131">
        <v>84.6804585</v>
      </c>
      <c r="J226" s="132">
        <f>ROUND(I226*H226,2)</f>
        <v>7621.24</v>
      </c>
      <c r="K226" s="128" t="s">
        <v>3</v>
      </c>
      <c r="L226" s="133"/>
      <c r="M226" s="134" t="s">
        <v>3</v>
      </c>
      <c r="N226" s="135" t="s">
        <v>42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160</v>
      </c>
      <c r="AT226" s="138" t="s">
        <v>156</v>
      </c>
      <c r="AU226" s="138" t="s">
        <v>81</v>
      </c>
      <c r="AY226" s="15" t="s">
        <v>153</v>
      </c>
      <c r="BE226" s="139">
        <f>IF(N226="základní",J226,0)</f>
        <v>7621.24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79</v>
      </c>
      <c r="BK226" s="139">
        <f>ROUND(I226*H226,2)</f>
        <v>7621.24</v>
      </c>
      <c r="BL226" s="15" t="s">
        <v>161</v>
      </c>
      <c r="BM226" s="138" t="s">
        <v>2454</v>
      </c>
    </row>
    <row r="227" spans="2:65" s="12" customFormat="1">
      <c r="B227" s="154"/>
      <c r="D227" s="155" t="s">
        <v>800</v>
      </c>
      <c r="E227" s="156" t="s">
        <v>3</v>
      </c>
      <c r="F227" s="157" t="s">
        <v>2455</v>
      </c>
      <c r="H227" s="158">
        <v>90</v>
      </c>
      <c r="I227" s="159"/>
      <c r="L227" s="154"/>
      <c r="M227" s="160"/>
      <c r="T227" s="161"/>
      <c r="AT227" s="156" t="s">
        <v>800</v>
      </c>
      <c r="AU227" s="156" t="s">
        <v>81</v>
      </c>
      <c r="AV227" s="12" t="s">
        <v>81</v>
      </c>
      <c r="AW227" s="12" t="s">
        <v>30</v>
      </c>
      <c r="AX227" s="12" t="s">
        <v>79</v>
      </c>
      <c r="AY227" s="156" t="s">
        <v>153</v>
      </c>
    </row>
    <row r="228" spans="2:65" s="1" customFormat="1" ht="16.5" customHeight="1">
      <c r="B228" s="125"/>
      <c r="C228" s="126" t="s">
        <v>377</v>
      </c>
      <c r="D228" s="126" t="s">
        <v>156</v>
      </c>
      <c r="E228" s="127" t="s">
        <v>2456</v>
      </c>
      <c r="F228" s="128" t="s">
        <v>2457</v>
      </c>
      <c r="G228" s="129" t="s">
        <v>360</v>
      </c>
      <c r="H228" s="130">
        <v>60</v>
      </c>
      <c r="I228" s="131">
        <v>66.451505999999995</v>
      </c>
      <c r="J228" s="132">
        <f>ROUND(I228*H228,2)</f>
        <v>3987.09</v>
      </c>
      <c r="K228" s="128" t="s">
        <v>3</v>
      </c>
      <c r="L228" s="133"/>
      <c r="M228" s="134" t="s">
        <v>3</v>
      </c>
      <c r="N228" s="135" t="s">
        <v>42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160</v>
      </c>
      <c r="AT228" s="138" t="s">
        <v>156</v>
      </c>
      <c r="AU228" s="138" t="s">
        <v>81</v>
      </c>
      <c r="AY228" s="15" t="s">
        <v>153</v>
      </c>
      <c r="BE228" s="139">
        <f>IF(N228="základní",J228,0)</f>
        <v>3987.09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5" t="s">
        <v>79</v>
      </c>
      <c r="BK228" s="139">
        <f>ROUND(I228*H228,2)</f>
        <v>3987.09</v>
      </c>
      <c r="BL228" s="15" t="s">
        <v>161</v>
      </c>
      <c r="BM228" s="138" t="s">
        <v>2458</v>
      </c>
    </row>
    <row r="229" spans="2:65" s="12" customFormat="1">
      <c r="B229" s="154"/>
      <c r="D229" s="155" t="s">
        <v>800</v>
      </c>
      <c r="E229" s="156" t="s">
        <v>3</v>
      </c>
      <c r="F229" s="157" t="s">
        <v>328</v>
      </c>
      <c r="H229" s="158">
        <v>60</v>
      </c>
      <c r="I229" s="159"/>
      <c r="L229" s="154"/>
      <c r="M229" s="160"/>
      <c r="T229" s="161"/>
      <c r="AT229" s="156" t="s">
        <v>800</v>
      </c>
      <c r="AU229" s="156" t="s">
        <v>81</v>
      </c>
      <c r="AV229" s="12" t="s">
        <v>81</v>
      </c>
      <c r="AW229" s="12" t="s">
        <v>30</v>
      </c>
      <c r="AX229" s="12" t="s">
        <v>79</v>
      </c>
      <c r="AY229" s="156" t="s">
        <v>153</v>
      </c>
    </row>
    <row r="230" spans="2:65" s="1" customFormat="1" ht="16.5" customHeight="1">
      <c r="B230" s="125"/>
      <c r="C230" s="126" t="s">
        <v>763</v>
      </c>
      <c r="D230" s="126" t="s">
        <v>156</v>
      </c>
      <c r="E230" s="127" t="s">
        <v>2459</v>
      </c>
      <c r="F230" s="128" t="s">
        <v>1209</v>
      </c>
      <c r="G230" s="129" t="s">
        <v>360</v>
      </c>
      <c r="H230" s="130">
        <v>100</v>
      </c>
      <c r="I230" s="131">
        <v>18.373245000000001</v>
      </c>
      <c r="J230" s="132">
        <f>ROUND(I230*H230,2)</f>
        <v>1837.32</v>
      </c>
      <c r="K230" s="128" t="s">
        <v>3</v>
      </c>
      <c r="L230" s="133"/>
      <c r="M230" s="134" t="s">
        <v>3</v>
      </c>
      <c r="N230" s="135" t="s">
        <v>42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160</v>
      </c>
      <c r="AT230" s="138" t="s">
        <v>156</v>
      </c>
      <c r="AU230" s="138" t="s">
        <v>81</v>
      </c>
      <c r="AY230" s="15" t="s">
        <v>153</v>
      </c>
      <c r="BE230" s="139">
        <f>IF(N230="základní",J230,0)</f>
        <v>1837.32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79</v>
      </c>
      <c r="BK230" s="139">
        <f>ROUND(I230*H230,2)</f>
        <v>1837.32</v>
      </c>
      <c r="BL230" s="15" t="s">
        <v>161</v>
      </c>
      <c r="BM230" s="138" t="s">
        <v>2460</v>
      </c>
    </row>
    <row r="231" spans="2:65" s="12" customFormat="1">
      <c r="B231" s="154"/>
      <c r="D231" s="155" t="s">
        <v>800</v>
      </c>
      <c r="E231" s="156" t="s">
        <v>3</v>
      </c>
      <c r="F231" s="157" t="s">
        <v>2461</v>
      </c>
      <c r="H231" s="158">
        <v>100</v>
      </c>
      <c r="I231" s="159"/>
      <c r="L231" s="154"/>
      <c r="M231" s="160"/>
      <c r="T231" s="161"/>
      <c r="AT231" s="156" t="s">
        <v>800</v>
      </c>
      <c r="AU231" s="156" t="s">
        <v>81</v>
      </c>
      <c r="AV231" s="12" t="s">
        <v>81</v>
      </c>
      <c r="AW231" s="12" t="s">
        <v>30</v>
      </c>
      <c r="AX231" s="12" t="s">
        <v>79</v>
      </c>
      <c r="AY231" s="156" t="s">
        <v>153</v>
      </c>
    </row>
    <row r="232" spans="2:65" s="1" customFormat="1" ht="16.5" customHeight="1">
      <c r="B232" s="125"/>
      <c r="C232" s="126" t="s">
        <v>385</v>
      </c>
      <c r="D232" s="126" t="s">
        <v>156</v>
      </c>
      <c r="E232" s="127" t="s">
        <v>2462</v>
      </c>
      <c r="F232" s="128" t="s">
        <v>1794</v>
      </c>
      <c r="G232" s="129" t="s">
        <v>360</v>
      </c>
      <c r="H232" s="130">
        <v>90</v>
      </c>
      <c r="I232" s="131">
        <v>25.549391999999997</v>
      </c>
      <c r="J232" s="132">
        <f>ROUND(I232*H232,2)</f>
        <v>2299.4499999999998</v>
      </c>
      <c r="K232" s="128" t="s">
        <v>3</v>
      </c>
      <c r="L232" s="133"/>
      <c r="M232" s="134" t="s">
        <v>3</v>
      </c>
      <c r="N232" s="135" t="s">
        <v>42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160</v>
      </c>
      <c r="AT232" s="138" t="s">
        <v>156</v>
      </c>
      <c r="AU232" s="138" t="s">
        <v>81</v>
      </c>
      <c r="AY232" s="15" t="s">
        <v>153</v>
      </c>
      <c r="BE232" s="139">
        <f>IF(N232="základní",J232,0)</f>
        <v>2299.4499999999998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79</v>
      </c>
      <c r="BK232" s="139">
        <f>ROUND(I232*H232,2)</f>
        <v>2299.4499999999998</v>
      </c>
      <c r="BL232" s="15" t="s">
        <v>161</v>
      </c>
      <c r="BM232" s="138" t="s">
        <v>2463</v>
      </c>
    </row>
    <row r="233" spans="2:65" s="12" customFormat="1">
      <c r="B233" s="154"/>
      <c r="D233" s="155" t="s">
        <v>800</v>
      </c>
      <c r="E233" s="156" t="s">
        <v>3</v>
      </c>
      <c r="F233" s="157" t="s">
        <v>557</v>
      </c>
      <c r="H233" s="158">
        <v>90</v>
      </c>
      <c r="I233" s="159"/>
      <c r="L233" s="154"/>
      <c r="M233" s="160"/>
      <c r="T233" s="161"/>
      <c r="AT233" s="156" t="s">
        <v>800</v>
      </c>
      <c r="AU233" s="156" t="s">
        <v>81</v>
      </c>
      <c r="AV233" s="12" t="s">
        <v>81</v>
      </c>
      <c r="AW233" s="12" t="s">
        <v>30</v>
      </c>
      <c r="AX233" s="12" t="s">
        <v>79</v>
      </c>
      <c r="AY233" s="156" t="s">
        <v>153</v>
      </c>
    </row>
    <row r="234" spans="2:65" s="1" customFormat="1" ht="16.5" customHeight="1">
      <c r="B234" s="125"/>
      <c r="C234" s="126" t="s">
        <v>769</v>
      </c>
      <c r="D234" s="126" t="s">
        <v>156</v>
      </c>
      <c r="E234" s="127" t="s">
        <v>2464</v>
      </c>
      <c r="F234" s="128" t="s">
        <v>2465</v>
      </c>
      <c r="G234" s="129" t="s">
        <v>360</v>
      </c>
      <c r="H234" s="130">
        <v>80</v>
      </c>
      <c r="I234" s="131">
        <v>30.830497499999996</v>
      </c>
      <c r="J234" s="132">
        <f>ROUND(I234*H234,2)</f>
        <v>2466.44</v>
      </c>
      <c r="K234" s="128" t="s">
        <v>3</v>
      </c>
      <c r="L234" s="133"/>
      <c r="M234" s="134" t="s">
        <v>3</v>
      </c>
      <c r="N234" s="135" t="s">
        <v>42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160</v>
      </c>
      <c r="AT234" s="138" t="s">
        <v>156</v>
      </c>
      <c r="AU234" s="138" t="s">
        <v>81</v>
      </c>
      <c r="AY234" s="15" t="s">
        <v>153</v>
      </c>
      <c r="BE234" s="139">
        <f>IF(N234="základní",J234,0)</f>
        <v>2466.44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5" t="s">
        <v>79</v>
      </c>
      <c r="BK234" s="139">
        <f>ROUND(I234*H234,2)</f>
        <v>2466.44</v>
      </c>
      <c r="BL234" s="15" t="s">
        <v>161</v>
      </c>
      <c r="BM234" s="138" t="s">
        <v>2466</v>
      </c>
    </row>
    <row r="235" spans="2:65" s="12" customFormat="1">
      <c r="B235" s="154"/>
      <c r="D235" s="155" t="s">
        <v>800</v>
      </c>
      <c r="E235" s="156" t="s">
        <v>3</v>
      </c>
      <c r="F235" s="157" t="s">
        <v>639</v>
      </c>
      <c r="H235" s="158">
        <v>80</v>
      </c>
      <c r="I235" s="159"/>
      <c r="L235" s="154"/>
      <c r="M235" s="160"/>
      <c r="T235" s="161"/>
      <c r="AT235" s="156" t="s">
        <v>800</v>
      </c>
      <c r="AU235" s="156" t="s">
        <v>81</v>
      </c>
      <c r="AV235" s="12" t="s">
        <v>81</v>
      </c>
      <c r="AW235" s="12" t="s">
        <v>30</v>
      </c>
      <c r="AX235" s="12" t="s">
        <v>79</v>
      </c>
      <c r="AY235" s="156" t="s">
        <v>153</v>
      </c>
    </row>
    <row r="236" spans="2:65" s="1" customFormat="1" ht="16.5" customHeight="1">
      <c r="B236" s="125"/>
      <c r="C236" s="126" t="s">
        <v>389</v>
      </c>
      <c r="D236" s="126" t="s">
        <v>156</v>
      </c>
      <c r="E236" s="127" t="s">
        <v>2467</v>
      </c>
      <c r="F236" s="128" t="s">
        <v>2468</v>
      </c>
      <c r="G236" s="129" t="s">
        <v>360</v>
      </c>
      <c r="H236" s="130">
        <v>100</v>
      </c>
      <c r="I236" s="131">
        <v>16.16076</v>
      </c>
      <c r="J236" s="132">
        <f>ROUND(I236*H236,2)</f>
        <v>1616.08</v>
      </c>
      <c r="K236" s="128" t="s">
        <v>3</v>
      </c>
      <c r="L236" s="133"/>
      <c r="M236" s="134" t="s">
        <v>3</v>
      </c>
      <c r="N236" s="135" t="s">
        <v>42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160</v>
      </c>
      <c r="AT236" s="138" t="s">
        <v>156</v>
      </c>
      <c r="AU236" s="138" t="s">
        <v>81</v>
      </c>
      <c r="AY236" s="15" t="s">
        <v>153</v>
      </c>
      <c r="BE236" s="139">
        <f>IF(N236="základní",J236,0)</f>
        <v>1616.08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5" t="s">
        <v>79</v>
      </c>
      <c r="BK236" s="139">
        <f>ROUND(I236*H236,2)</f>
        <v>1616.08</v>
      </c>
      <c r="BL236" s="15" t="s">
        <v>161</v>
      </c>
      <c r="BM236" s="138" t="s">
        <v>858</v>
      </c>
    </row>
    <row r="237" spans="2:65" s="12" customFormat="1">
      <c r="B237" s="154"/>
      <c r="D237" s="155" t="s">
        <v>800</v>
      </c>
      <c r="E237" s="156" t="s">
        <v>3</v>
      </c>
      <c r="F237" s="157" t="s">
        <v>369</v>
      </c>
      <c r="H237" s="158">
        <v>100</v>
      </c>
      <c r="I237" s="159"/>
      <c r="L237" s="154"/>
      <c r="M237" s="160"/>
      <c r="T237" s="161"/>
      <c r="AT237" s="156" t="s">
        <v>800</v>
      </c>
      <c r="AU237" s="156" t="s">
        <v>81</v>
      </c>
      <c r="AV237" s="12" t="s">
        <v>81</v>
      </c>
      <c r="AW237" s="12" t="s">
        <v>30</v>
      </c>
      <c r="AX237" s="12" t="s">
        <v>79</v>
      </c>
      <c r="AY237" s="156" t="s">
        <v>153</v>
      </c>
    </row>
    <row r="238" spans="2:65" s="1" customFormat="1" ht="16.5" customHeight="1">
      <c r="B238" s="125"/>
      <c r="C238" s="126" t="s">
        <v>776</v>
      </c>
      <c r="D238" s="126" t="s">
        <v>156</v>
      </c>
      <c r="E238" s="127" t="s">
        <v>2469</v>
      </c>
      <c r="F238" s="128" t="s">
        <v>826</v>
      </c>
      <c r="G238" s="129" t="s">
        <v>360</v>
      </c>
      <c r="H238" s="130">
        <v>200</v>
      </c>
      <c r="I238" s="131">
        <v>24.289237499999999</v>
      </c>
      <c r="J238" s="132">
        <f>ROUND(I238*H238,2)</f>
        <v>4857.8500000000004</v>
      </c>
      <c r="K238" s="128" t="s">
        <v>3</v>
      </c>
      <c r="L238" s="133"/>
      <c r="M238" s="134" t="s">
        <v>3</v>
      </c>
      <c r="N238" s="135" t="s">
        <v>42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160</v>
      </c>
      <c r="AT238" s="138" t="s">
        <v>156</v>
      </c>
      <c r="AU238" s="138" t="s">
        <v>81</v>
      </c>
      <c r="AY238" s="15" t="s">
        <v>153</v>
      </c>
      <c r="BE238" s="139">
        <f>IF(N238="základní",J238,0)</f>
        <v>4857.8500000000004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79</v>
      </c>
      <c r="BK238" s="139">
        <f>ROUND(I238*H238,2)</f>
        <v>4857.8500000000004</v>
      </c>
      <c r="BL238" s="15" t="s">
        <v>161</v>
      </c>
      <c r="BM238" s="138" t="s">
        <v>861</v>
      </c>
    </row>
    <row r="239" spans="2:65" s="12" customFormat="1">
      <c r="B239" s="154"/>
      <c r="D239" s="155" t="s">
        <v>800</v>
      </c>
      <c r="E239" s="156" t="s">
        <v>3</v>
      </c>
      <c r="F239" s="157" t="s">
        <v>2470</v>
      </c>
      <c r="H239" s="158">
        <v>200</v>
      </c>
      <c r="I239" s="159"/>
      <c r="L239" s="154"/>
      <c r="M239" s="160"/>
      <c r="T239" s="161"/>
      <c r="AT239" s="156" t="s">
        <v>800</v>
      </c>
      <c r="AU239" s="156" t="s">
        <v>81</v>
      </c>
      <c r="AV239" s="12" t="s">
        <v>81</v>
      </c>
      <c r="AW239" s="12" t="s">
        <v>30</v>
      </c>
      <c r="AX239" s="12" t="s">
        <v>79</v>
      </c>
      <c r="AY239" s="156" t="s">
        <v>153</v>
      </c>
    </row>
    <row r="240" spans="2:65" s="1" customFormat="1" ht="16.5" customHeight="1">
      <c r="B240" s="125"/>
      <c r="C240" s="126" t="s">
        <v>605</v>
      </c>
      <c r="D240" s="126" t="s">
        <v>156</v>
      </c>
      <c r="E240" s="127" t="s">
        <v>2471</v>
      </c>
      <c r="F240" s="128" t="s">
        <v>835</v>
      </c>
      <c r="G240" s="129" t="s">
        <v>360</v>
      </c>
      <c r="H240" s="130">
        <v>30</v>
      </c>
      <c r="I240" s="131">
        <v>16.353149999999999</v>
      </c>
      <c r="J240" s="132">
        <f>ROUND(I240*H240,2)</f>
        <v>490.59</v>
      </c>
      <c r="K240" s="128" t="s">
        <v>3</v>
      </c>
      <c r="L240" s="133"/>
      <c r="M240" s="134" t="s">
        <v>3</v>
      </c>
      <c r="N240" s="135" t="s">
        <v>42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160</v>
      </c>
      <c r="AT240" s="138" t="s">
        <v>156</v>
      </c>
      <c r="AU240" s="138" t="s">
        <v>81</v>
      </c>
      <c r="AY240" s="15" t="s">
        <v>153</v>
      </c>
      <c r="BE240" s="139">
        <f>IF(N240="základní",J240,0)</f>
        <v>490.59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5" t="s">
        <v>79</v>
      </c>
      <c r="BK240" s="139">
        <f>ROUND(I240*H240,2)</f>
        <v>490.59</v>
      </c>
      <c r="BL240" s="15" t="s">
        <v>161</v>
      </c>
      <c r="BM240" s="138" t="s">
        <v>2068</v>
      </c>
    </row>
    <row r="241" spans="2:65" s="12" customFormat="1">
      <c r="B241" s="154"/>
      <c r="D241" s="155" t="s">
        <v>800</v>
      </c>
      <c r="E241" s="156" t="s">
        <v>3</v>
      </c>
      <c r="F241" s="157" t="s">
        <v>267</v>
      </c>
      <c r="H241" s="158">
        <v>30</v>
      </c>
      <c r="I241" s="159"/>
      <c r="L241" s="154"/>
      <c r="M241" s="160"/>
      <c r="T241" s="161"/>
      <c r="AT241" s="156" t="s">
        <v>800</v>
      </c>
      <c r="AU241" s="156" t="s">
        <v>81</v>
      </c>
      <c r="AV241" s="12" t="s">
        <v>81</v>
      </c>
      <c r="AW241" s="12" t="s">
        <v>30</v>
      </c>
      <c r="AX241" s="12" t="s">
        <v>79</v>
      </c>
      <c r="AY241" s="156" t="s">
        <v>153</v>
      </c>
    </row>
    <row r="242" spans="2:65" s="1" customFormat="1" ht="16.5" customHeight="1">
      <c r="B242" s="125"/>
      <c r="C242" s="126" t="s">
        <v>789</v>
      </c>
      <c r="D242" s="126" t="s">
        <v>156</v>
      </c>
      <c r="E242" s="127" t="s">
        <v>2472</v>
      </c>
      <c r="F242" s="128" t="s">
        <v>844</v>
      </c>
      <c r="G242" s="129" t="s">
        <v>360</v>
      </c>
      <c r="H242" s="130">
        <v>30</v>
      </c>
      <c r="I242" s="131">
        <v>93.540017999999989</v>
      </c>
      <c r="J242" s="132">
        <f>ROUND(I242*H242,2)</f>
        <v>2806.2</v>
      </c>
      <c r="K242" s="128" t="s">
        <v>3</v>
      </c>
      <c r="L242" s="133"/>
      <c r="M242" s="134" t="s">
        <v>3</v>
      </c>
      <c r="N242" s="135" t="s">
        <v>42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160</v>
      </c>
      <c r="AT242" s="138" t="s">
        <v>156</v>
      </c>
      <c r="AU242" s="138" t="s">
        <v>81</v>
      </c>
      <c r="AY242" s="15" t="s">
        <v>153</v>
      </c>
      <c r="BE242" s="139">
        <f>IF(N242="základní",J242,0)</f>
        <v>2806.2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79</v>
      </c>
      <c r="BK242" s="139">
        <f>ROUND(I242*H242,2)</f>
        <v>2806.2</v>
      </c>
      <c r="BL242" s="15" t="s">
        <v>161</v>
      </c>
      <c r="BM242" s="138" t="s">
        <v>2071</v>
      </c>
    </row>
    <row r="243" spans="2:65" s="12" customFormat="1">
      <c r="B243" s="154"/>
      <c r="D243" s="155" t="s">
        <v>800</v>
      </c>
      <c r="E243" s="156" t="s">
        <v>3</v>
      </c>
      <c r="F243" s="157" t="s">
        <v>267</v>
      </c>
      <c r="H243" s="158">
        <v>30</v>
      </c>
      <c r="I243" s="159"/>
      <c r="L243" s="154"/>
      <c r="M243" s="160"/>
      <c r="T243" s="161"/>
      <c r="AT243" s="156" t="s">
        <v>800</v>
      </c>
      <c r="AU243" s="156" t="s">
        <v>81</v>
      </c>
      <c r="AV243" s="12" t="s">
        <v>81</v>
      </c>
      <c r="AW243" s="12" t="s">
        <v>30</v>
      </c>
      <c r="AX243" s="12" t="s">
        <v>79</v>
      </c>
      <c r="AY243" s="156" t="s">
        <v>153</v>
      </c>
    </row>
    <row r="244" spans="2:65" s="1" customFormat="1" ht="16.5" customHeight="1">
      <c r="B244" s="125"/>
      <c r="C244" s="126" t="s">
        <v>392</v>
      </c>
      <c r="D244" s="126" t="s">
        <v>156</v>
      </c>
      <c r="E244" s="127" t="s">
        <v>2473</v>
      </c>
      <c r="F244" s="128" t="s">
        <v>322</v>
      </c>
      <c r="G244" s="129" t="s">
        <v>164</v>
      </c>
      <c r="H244" s="130">
        <v>1</v>
      </c>
      <c r="I244" s="131">
        <v>8176.5749999999998</v>
      </c>
      <c r="J244" s="132">
        <f>ROUND(I244*H244,2)</f>
        <v>8176.58</v>
      </c>
      <c r="K244" s="128" t="s">
        <v>3</v>
      </c>
      <c r="L244" s="133"/>
      <c r="M244" s="134" t="s">
        <v>3</v>
      </c>
      <c r="N244" s="135" t="s">
        <v>42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160</v>
      </c>
      <c r="AT244" s="138" t="s">
        <v>156</v>
      </c>
      <c r="AU244" s="138" t="s">
        <v>81</v>
      </c>
      <c r="AY244" s="15" t="s">
        <v>153</v>
      </c>
      <c r="BE244" s="139">
        <f>IF(N244="základní",J244,0)</f>
        <v>8176.58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5" t="s">
        <v>79</v>
      </c>
      <c r="BK244" s="139">
        <f>ROUND(I244*H244,2)</f>
        <v>8176.58</v>
      </c>
      <c r="BL244" s="15" t="s">
        <v>161</v>
      </c>
      <c r="BM244" s="138" t="s">
        <v>2474</v>
      </c>
    </row>
    <row r="245" spans="2:65" s="11" customFormat="1" ht="22.9" customHeight="1">
      <c r="B245" s="113"/>
      <c r="D245" s="114" t="s">
        <v>70</v>
      </c>
      <c r="E245" s="123" t="s">
        <v>324</v>
      </c>
      <c r="F245" s="123" t="s">
        <v>325</v>
      </c>
      <c r="I245" s="116"/>
      <c r="J245" s="124">
        <f>BK245</f>
        <v>62382.46</v>
      </c>
      <c r="L245" s="113"/>
      <c r="M245" s="118"/>
      <c r="P245" s="119">
        <f>SUM(P246:P256)</f>
        <v>0</v>
      </c>
      <c r="R245" s="119">
        <f>SUM(R246:R256)</f>
        <v>0</v>
      </c>
      <c r="T245" s="120">
        <f>SUM(T246:T256)</f>
        <v>0</v>
      </c>
      <c r="AR245" s="114" t="s">
        <v>79</v>
      </c>
      <c r="AT245" s="121" t="s">
        <v>70</v>
      </c>
      <c r="AU245" s="121" t="s">
        <v>79</v>
      </c>
      <c r="AY245" s="114" t="s">
        <v>153</v>
      </c>
      <c r="BK245" s="122">
        <f>SUM(BK246:BK256)</f>
        <v>62382.46</v>
      </c>
    </row>
    <row r="246" spans="2:65" s="1" customFormat="1" ht="16.5" customHeight="1">
      <c r="B246" s="125"/>
      <c r="C246" s="126" t="s">
        <v>796</v>
      </c>
      <c r="D246" s="126" t="s">
        <v>156</v>
      </c>
      <c r="E246" s="127" t="s">
        <v>2475</v>
      </c>
      <c r="F246" s="128" t="s">
        <v>860</v>
      </c>
      <c r="G246" s="129" t="s">
        <v>360</v>
      </c>
      <c r="H246" s="130">
        <v>30</v>
      </c>
      <c r="I246" s="131">
        <v>149.10225</v>
      </c>
      <c r="J246" s="132">
        <f t="shared" ref="J246:J256" si="50">ROUND(I246*H246,2)</f>
        <v>4473.07</v>
      </c>
      <c r="K246" s="128" t="s">
        <v>3</v>
      </c>
      <c r="L246" s="133"/>
      <c r="M246" s="134" t="s">
        <v>3</v>
      </c>
      <c r="N246" s="135" t="s">
        <v>42</v>
      </c>
      <c r="P246" s="136">
        <f t="shared" ref="P246:P256" si="51">O246*H246</f>
        <v>0</v>
      </c>
      <c r="Q246" s="136">
        <v>0</v>
      </c>
      <c r="R246" s="136">
        <f t="shared" ref="R246:R256" si="52">Q246*H246</f>
        <v>0</v>
      </c>
      <c r="S246" s="136">
        <v>0</v>
      </c>
      <c r="T246" s="137">
        <f t="shared" ref="T246:T256" si="53">S246*H246</f>
        <v>0</v>
      </c>
      <c r="AR246" s="138" t="s">
        <v>160</v>
      </c>
      <c r="AT246" s="138" t="s">
        <v>156</v>
      </c>
      <c r="AU246" s="138" t="s">
        <v>81</v>
      </c>
      <c r="AY246" s="15" t="s">
        <v>153</v>
      </c>
      <c r="BE246" s="139">
        <f t="shared" ref="BE246:BE256" si="54">IF(N246="základní",J246,0)</f>
        <v>4473.07</v>
      </c>
      <c r="BF246" s="139">
        <f t="shared" ref="BF246:BF256" si="55">IF(N246="snížená",J246,0)</f>
        <v>0</v>
      </c>
      <c r="BG246" s="139">
        <f t="shared" ref="BG246:BG256" si="56">IF(N246="zákl. přenesená",J246,0)</f>
        <v>0</v>
      </c>
      <c r="BH246" s="139">
        <f t="shared" ref="BH246:BH256" si="57">IF(N246="sníž. přenesená",J246,0)</f>
        <v>0</v>
      </c>
      <c r="BI246" s="139">
        <f t="shared" ref="BI246:BI256" si="58">IF(N246="nulová",J246,0)</f>
        <v>0</v>
      </c>
      <c r="BJ246" s="15" t="s">
        <v>79</v>
      </c>
      <c r="BK246" s="139">
        <f t="shared" ref="BK246:BK256" si="59">ROUND(I246*H246,2)</f>
        <v>4473.07</v>
      </c>
      <c r="BL246" s="15" t="s">
        <v>161</v>
      </c>
      <c r="BM246" s="138" t="s">
        <v>2476</v>
      </c>
    </row>
    <row r="247" spans="2:65" s="1" customFormat="1" ht="16.5" customHeight="1">
      <c r="B247" s="125"/>
      <c r="C247" s="126" t="s">
        <v>396</v>
      </c>
      <c r="D247" s="126" t="s">
        <v>156</v>
      </c>
      <c r="E247" s="127" t="s">
        <v>2477</v>
      </c>
      <c r="F247" s="128" t="s">
        <v>2063</v>
      </c>
      <c r="G247" s="129" t="s">
        <v>360</v>
      </c>
      <c r="H247" s="130">
        <v>40</v>
      </c>
      <c r="I247" s="131">
        <v>268.38405</v>
      </c>
      <c r="J247" s="132">
        <f t="shared" si="50"/>
        <v>10735.36</v>
      </c>
      <c r="K247" s="128" t="s">
        <v>3</v>
      </c>
      <c r="L247" s="133"/>
      <c r="M247" s="134" t="s">
        <v>3</v>
      </c>
      <c r="N247" s="135" t="s">
        <v>42</v>
      </c>
      <c r="P247" s="136">
        <f t="shared" si="51"/>
        <v>0</v>
      </c>
      <c r="Q247" s="136">
        <v>0</v>
      </c>
      <c r="R247" s="136">
        <f t="shared" si="52"/>
        <v>0</v>
      </c>
      <c r="S247" s="136">
        <v>0</v>
      </c>
      <c r="T247" s="137">
        <f t="shared" si="53"/>
        <v>0</v>
      </c>
      <c r="AR247" s="138" t="s">
        <v>160</v>
      </c>
      <c r="AT247" s="138" t="s">
        <v>156</v>
      </c>
      <c r="AU247" s="138" t="s">
        <v>81</v>
      </c>
      <c r="AY247" s="15" t="s">
        <v>153</v>
      </c>
      <c r="BE247" s="139">
        <f t="shared" si="54"/>
        <v>10735.36</v>
      </c>
      <c r="BF247" s="139">
        <f t="shared" si="55"/>
        <v>0</v>
      </c>
      <c r="BG247" s="139">
        <f t="shared" si="56"/>
        <v>0</v>
      </c>
      <c r="BH247" s="139">
        <f t="shared" si="57"/>
        <v>0</v>
      </c>
      <c r="BI247" s="139">
        <f t="shared" si="58"/>
        <v>0</v>
      </c>
      <c r="BJ247" s="15" t="s">
        <v>79</v>
      </c>
      <c r="BK247" s="139">
        <f t="shared" si="59"/>
        <v>10735.36</v>
      </c>
      <c r="BL247" s="15" t="s">
        <v>161</v>
      </c>
      <c r="BM247" s="138" t="s">
        <v>899</v>
      </c>
    </row>
    <row r="248" spans="2:65" s="1" customFormat="1" ht="16.5" customHeight="1">
      <c r="B248" s="125"/>
      <c r="C248" s="126" t="s">
        <v>806</v>
      </c>
      <c r="D248" s="126" t="s">
        <v>156</v>
      </c>
      <c r="E248" s="127" t="s">
        <v>2478</v>
      </c>
      <c r="F248" s="128" t="s">
        <v>867</v>
      </c>
      <c r="G248" s="129" t="s">
        <v>159</v>
      </c>
      <c r="H248" s="130">
        <v>60</v>
      </c>
      <c r="I248" s="131">
        <v>136.59690000000001</v>
      </c>
      <c r="J248" s="132">
        <f t="shared" si="50"/>
        <v>8195.81</v>
      </c>
      <c r="K248" s="128" t="s">
        <v>3</v>
      </c>
      <c r="L248" s="133"/>
      <c r="M248" s="134" t="s">
        <v>3</v>
      </c>
      <c r="N248" s="135" t="s">
        <v>42</v>
      </c>
      <c r="P248" s="136">
        <f t="shared" si="51"/>
        <v>0</v>
      </c>
      <c r="Q248" s="136">
        <v>0</v>
      </c>
      <c r="R248" s="136">
        <f t="shared" si="52"/>
        <v>0</v>
      </c>
      <c r="S248" s="136">
        <v>0</v>
      </c>
      <c r="T248" s="137">
        <f t="shared" si="53"/>
        <v>0</v>
      </c>
      <c r="AR248" s="138" t="s">
        <v>160</v>
      </c>
      <c r="AT248" s="138" t="s">
        <v>156</v>
      </c>
      <c r="AU248" s="138" t="s">
        <v>81</v>
      </c>
      <c r="AY248" s="15" t="s">
        <v>153</v>
      </c>
      <c r="BE248" s="139">
        <f t="shared" si="54"/>
        <v>8195.81</v>
      </c>
      <c r="BF248" s="139">
        <f t="shared" si="55"/>
        <v>0</v>
      </c>
      <c r="BG248" s="139">
        <f t="shared" si="56"/>
        <v>0</v>
      </c>
      <c r="BH248" s="139">
        <f t="shared" si="57"/>
        <v>0</v>
      </c>
      <c r="BI248" s="139">
        <f t="shared" si="58"/>
        <v>0</v>
      </c>
      <c r="BJ248" s="15" t="s">
        <v>79</v>
      </c>
      <c r="BK248" s="139">
        <f t="shared" si="59"/>
        <v>8195.81</v>
      </c>
      <c r="BL248" s="15" t="s">
        <v>161</v>
      </c>
      <c r="BM248" s="138" t="s">
        <v>2479</v>
      </c>
    </row>
    <row r="249" spans="2:65" s="1" customFormat="1" ht="16.5" customHeight="1">
      <c r="B249" s="125"/>
      <c r="C249" s="126" t="s">
        <v>615</v>
      </c>
      <c r="D249" s="126" t="s">
        <v>156</v>
      </c>
      <c r="E249" s="127" t="s">
        <v>2480</v>
      </c>
      <c r="F249" s="128" t="s">
        <v>2067</v>
      </c>
      <c r="G249" s="129" t="s">
        <v>159</v>
      </c>
      <c r="H249" s="130">
        <v>80</v>
      </c>
      <c r="I249" s="131">
        <v>148.52508</v>
      </c>
      <c r="J249" s="132">
        <f t="shared" si="50"/>
        <v>11882.01</v>
      </c>
      <c r="K249" s="128" t="s">
        <v>3</v>
      </c>
      <c r="L249" s="133"/>
      <c r="M249" s="134" t="s">
        <v>3</v>
      </c>
      <c r="N249" s="135" t="s">
        <v>42</v>
      </c>
      <c r="P249" s="136">
        <f t="shared" si="51"/>
        <v>0</v>
      </c>
      <c r="Q249" s="136">
        <v>0</v>
      </c>
      <c r="R249" s="136">
        <f t="shared" si="52"/>
        <v>0</v>
      </c>
      <c r="S249" s="136">
        <v>0</v>
      </c>
      <c r="T249" s="137">
        <f t="shared" si="53"/>
        <v>0</v>
      </c>
      <c r="AR249" s="138" t="s">
        <v>160</v>
      </c>
      <c r="AT249" s="138" t="s">
        <v>156</v>
      </c>
      <c r="AU249" s="138" t="s">
        <v>81</v>
      </c>
      <c r="AY249" s="15" t="s">
        <v>153</v>
      </c>
      <c r="BE249" s="139">
        <f t="shared" si="54"/>
        <v>11882.01</v>
      </c>
      <c r="BF249" s="139">
        <f t="shared" si="55"/>
        <v>0</v>
      </c>
      <c r="BG249" s="139">
        <f t="shared" si="56"/>
        <v>0</v>
      </c>
      <c r="BH249" s="139">
        <f t="shared" si="57"/>
        <v>0</v>
      </c>
      <c r="BI249" s="139">
        <f t="shared" si="58"/>
        <v>0</v>
      </c>
      <c r="BJ249" s="15" t="s">
        <v>79</v>
      </c>
      <c r="BK249" s="139">
        <f t="shared" si="59"/>
        <v>11882.01</v>
      </c>
      <c r="BL249" s="15" t="s">
        <v>161</v>
      </c>
      <c r="BM249" s="138" t="s">
        <v>926</v>
      </c>
    </row>
    <row r="250" spans="2:65" s="1" customFormat="1" ht="16.5" customHeight="1">
      <c r="B250" s="125"/>
      <c r="C250" s="126" t="s">
        <v>815</v>
      </c>
      <c r="D250" s="126" t="s">
        <v>156</v>
      </c>
      <c r="E250" s="127" t="s">
        <v>2481</v>
      </c>
      <c r="F250" s="128" t="s">
        <v>875</v>
      </c>
      <c r="G250" s="129" t="s">
        <v>159</v>
      </c>
      <c r="H250" s="130">
        <v>140</v>
      </c>
      <c r="I250" s="131">
        <v>24.048749999999998</v>
      </c>
      <c r="J250" s="132">
        <f t="shared" si="50"/>
        <v>3366.83</v>
      </c>
      <c r="K250" s="128" t="s">
        <v>3</v>
      </c>
      <c r="L250" s="133"/>
      <c r="M250" s="134" t="s">
        <v>3</v>
      </c>
      <c r="N250" s="135" t="s">
        <v>42</v>
      </c>
      <c r="P250" s="136">
        <f t="shared" si="51"/>
        <v>0</v>
      </c>
      <c r="Q250" s="136">
        <v>0</v>
      </c>
      <c r="R250" s="136">
        <f t="shared" si="52"/>
        <v>0</v>
      </c>
      <c r="S250" s="136">
        <v>0</v>
      </c>
      <c r="T250" s="137">
        <f t="shared" si="53"/>
        <v>0</v>
      </c>
      <c r="AR250" s="138" t="s">
        <v>160</v>
      </c>
      <c r="AT250" s="138" t="s">
        <v>156</v>
      </c>
      <c r="AU250" s="138" t="s">
        <v>81</v>
      </c>
      <c r="AY250" s="15" t="s">
        <v>153</v>
      </c>
      <c r="BE250" s="139">
        <f t="shared" si="54"/>
        <v>3366.83</v>
      </c>
      <c r="BF250" s="139">
        <f t="shared" si="55"/>
        <v>0</v>
      </c>
      <c r="BG250" s="139">
        <f t="shared" si="56"/>
        <v>0</v>
      </c>
      <c r="BH250" s="139">
        <f t="shared" si="57"/>
        <v>0</v>
      </c>
      <c r="BI250" s="139">
        <f t="shared" si="58"/>
        <v>0</v>
      </c>
      <c r="BJ250" s="15" t="s">
        <v>79</v>
      </c>
      <c r="BK250" s="139">
        <f t="shared" si="59"/>
        <v>3366.83</v>
      </c>
      <c r="BL250" s="15" t="s">
        <v>161</v>
      </c>
      <c r="BM250" s="138" t="s">
        <v>2482</v>
      </c>
    </row>
    <row r="251" spans="2:65" s="1" customFormat="1" ht="16.5" customHeight="1">
      <c r="B251" s="125"/>
      <c r="C251" s="126" t="s">
        <v>619</v>
      </c>
      <c r="D251" s="126" t="s">
        <v>156</v>
      </c>
      <c r="E251" s="127" t="s">
        <v>2483</v>
      </c>
      <c r="F251" s="128" t="s">
        <v>879</v>
      </c>
      <c r="G251" s="129" t="s">
        <v>159</v>
      </c>
      <c r="H251" s="130">
        <v>140</v>
      </c>
      <c r="I251" s="131">
        <v>86.094525000000004</v>
      </c>
      <c r="J251" s="132">
        <f t="shared" si="50"/>
        <v>12053.23</v>
      </c>
      <c r="K251" s="128" t="s">
        <v>3</v>
      </c>
      <c r="L251" s="133"/>
      <c r="M251" s="134" t="s">
        <v>3</v>
      </c>
      <c r="N251" s="135" t="s">
        <v>42</v>
      </c>
      <c r="P251" s="136">
        <f t="shared" si="51"/>
        <v>0</v>
      </c>
      <c r="Q251" s="136">
        <v>0</v>
      </c>
      <c r="R251" s="136">
        <f t="shared" si="52"/>
        <v>0</v>
      </c>
      <c r="S251" s="136">
        <v>0</v>
      </c>
      <c r="T251" s="137">
        <f t="shared" si="53"/>
        <v>0</v>
      </c>
      <c r="AR251" s="138" t="s">
        <v>160</v>
      </c>
      <c r="AT251" s="138" t="s">
        <v>156</v>
      </c>
      <c r="AU251" s="138" t="s">
        <v>81</v>
      </c>
      <c r="AY251" s="15" t="s">
        <v>153</v>
      </c>
      <c r="BE251" s="139">
        <f t="shared" si="54"/>
        <v>12053.23</v>
      </c>
      <c r="BF251" s="139">
        <f t="shared" si="55"/>
        <v>0</v>
      </c>
      <c r="BG251" s="139">
        <f t="shared" si="56"/>
        <v>0</v>
      </c>
      <c r="BH251" s="139">
        <f t="shared" si="57"/>
        <v>0</v>
      </c>
      <c r="BI251" s="139">
        <f t="shared" si="58"/>
        <v>0</v>
      </c>
      <c r="BJ251" s="15" t="s">
        <v>79</v>
      </c>
      <c r="BK251" s="139">
        <f t="shared" si="59"/>
        <v>12053.23</v>
      </c>
      <c r="BL251" s="15" t="s">
        <v>161</v>
      </c>
      <c r="BM251" s="138" t="s">
        <v>2081</v>
      </c>
    </row>
    <row r="252" spans="2:65" s="1" customFormat="1" ht="16.5" customHeight="1">
      <c r="B252" s="125"/>
      <c r="C252" s="126" t="s">
        <v>824</v>
      </c>
      <c r="D252" s="126" t="s">
        <v>156</v>
      </c>
      <c r="E252" s="127" t="s">
        <v>2484</v>
      </c>
      <c r="F252" s="128" t="s">
        <v>2485</v>
      </c>
      <c r="G252" s="129" t="s">
        <v>360</v>
      </c>
      <c r="H252" s="130">
        <v>40</v>
      </c>
      <c r="I252" s="131">
        <v>17.796074999999998</v>
      </c>
      <c r="J252" s="132">
        <f t="shared" si="50"/>
        <v>711.84</v>
      </c>
      <c r="K252" s="128" t="s">
        <v>3</v>
      </c>
      <c r="L252" s="133"/>
      <c r="M252" s="134" t="s">
        <v>3</v>
      </c>
      <c r="N252" s="135" t="s">
        <v>42</v>
      </c>
      <c r="P252" s="136">
        <f t="shared" si="51"/>
        <v>0</v>
      </c>
      <c r="Q252" s="136">
        <v>0</v>
      </c>
      <c r="R252" s="136">
        <f t="shared" si="52"/>
        <v>0</v>
      </c>
      <c r="S252" s="136">
        <v>0</v>
      </c>
      <c r="T252" s="137">
        <f t="shared" si="53"/>
        <v>0</v>
      </c>
      <c r="AR252" s="138" t="s">
        <v>160</v>
      </c>
      <c r="AT252" s="138" t="s">
        <v>156</v>
      </c>
      <c r="AU252" s="138" t="s">
        <v>81</v>
      </c>
      <c r="AY252" s="15" t="s">
        <v>153</v>
      </c>
      <c r="BE252" s="139">
        <f t="shared" si="54"/>
        <v>711.84</v>
      </c>
      <c r="BF252" s="139">
        <f t="shared" si="55"/>
        <v>0</v>
      </c>
      <c r="BG252" s="139">
        <f t="shared" si="56"/>
        <v>0</v>
      </c>
      <c r="BH252" s="139">
        <f t="shared" si="57"/>
        <v>0</v>
      </c>
      <c r="BI252" s="139">
        <f t="shared" si="58"/>
        <v>0</v>
      </c>
      <c r="BJ252" s="15" t="s">
        <v>79</v>
      </c>
      <c r="BK252" s="139">
        <f t="shared" si="59"/>
        <v>711.84</v>
      </c>
      <c r="BL252" s="15" t="s">
        <v>161</v>
      </c>
      <c r="BM252" s="138" t="s">
        <v>2486</v>
      </c>
    </row>
    <row r="253" spans="2:65" s="1" customFormat="1" ht="16.5" customHeight="1">
      <c r="B253" s="125"/>
      <c r="C253" s="126" t="s">
        <v>623</v>
      </c>
      <c r="D253" s="126" t="s">
        <v>156</v>
      </c>
      <c r="E253" s="127" t="s">
        <v>2487</v>
      </c>
      <c r="F253" s="128" t="s">
        <v>2073</v>
      </c>
      <c r="G253" s="129" t="s">
        <v>159</v>
      </c>
      <c r="H253" s="130">
        <v>80</v>
      </c>
      <c r="I253" s="131">
        <v>5.5696905000000001</v>
      </c>
      <c r="J253" s="132">
        <f t="shared" si="50"/>
        <v>445.58</v>
      </c>
      <c r="K253" s="128" t="s">
        <v>3</v>
      </c>
      <c r="L253" s="133"/>
      <c r="M253" s="134" t="s">
        <v>3</v>
      </c>
      <c r="N253" s="135" t="s">
        <v>42</v>
      </c>
      <c r="P253" s="136">
        <f t="shared" si="51"/>
        <v>0</v>
      </c>
      <c r="Q253" s="136">
        <v>0</v>
      </c>
      <c r="R253" s="136">
        <f t="shared" si="52"/>
        <v>0</v>
      </c>
      <c r="S253" s="136">
        <v>0</v>
      </c>
      <c r="T253" s="137">
        <f t="shared" si="53"/>
        <v>0</v>
      </c>
      <c r="AR253" s="138" t="s">
        <v>160</v>
      </c>
      <c r="AT253" s="138" t="s">
        <v>156</v>
      </c>
      <c r="AU253" s="138" t="s">
        <v>81</v>
      </c>
      <c r="AY253" s="15" t="s">
        <v>153</v>
      </c>
      <c r="BE253" s="139">
        <f t="shared" si="54"/>
        <v>445.58</v>
      </c>
      <c r="BF253" s="139">
        <f t="shared" si="55"/>
        <v>0</v>
      </c>
      <c r="BG253" s="139">
        <f t="shared" si="56"/>
        <v>0</v>
      </c>
      <c r="BH253" s="139">
        <f t="shared" si="57"/>
        <v>0</v>
      </c>
      <c r="BI253" s="139">
        <f t="shared" si="58"/>
        <v>0</v>
      </c>
      <c r="BJ253" s="15" t="s">
        <v>79</v>
      </c>
      <c r="BK253" s="139">
        <f t="shared" si="59"/>
        <v>445.58</v>
      </c>
      <c r="BL253" s="15" t="s">
        <v>161</v>
      </c>
      <c r="BM253" s="138" t="s">
        <v>2488</v>
      </c>
    </row>
    <row r="254" spans="2:65" s="1" customFormat="1" ht="16.5" customHeight="1">
      <c r="B254" s="125"/>
      <c r="C254" s="126" t="s">
        <v>833</v>
      </c>
      <c r="D254" s="126" t="s">
        <v>156</v>
      </c>
      <c r="E254" s="127" t="s">
        <v>2489</v>
      </c>
      <c r="F254" s="128" t="s">
        <v>2076</v>
      </c>
      <c r="G254" s="129" t="s">
        <v>159</v>
      </c>
      <c r="H254" s="130">
        <v>20</v>
      </c>
      <c r="I254" s="131">
        <v>9.8503679999999996</v>
      </c>
      <c r="J254" s="132">
        <f t="shared" si="50"/>
        <v>197.01</v>
      </c>
      <c r="K254" s="128" t="s">
        <v>3</v>
      </c>
      <c r="L254" s="133"/>
      <c r="M254" s="134" t="s">
        <v>3</v>
      </c>
      <c r="N254" s="135" t="s">
        <v>42</v>
      </c>
      <c r="P254" s="136">
        <f t="shared" si="51"/>
        <v>0</v>
      </c>
      <c r="Q254" s="136">
        <v>0</v>
      </c>
      <c r="R254" s="136">
        <f t="shared" si="52"/>
        <v>0</v>
      </c>
      <c r="S254" s="136">
        <v>0</v>
      </c>
      <c r="T254" s="137">
        <f t="shared" si="53"/>
        <v>0</v>
      </c>
      <c r="AR254" s="138" t="s">
        <v>160</v>
      </c>
      <c r="AT254" s="138" t="s">
        <v>156</v>
      </c>
      <c r="AU254" s="138" t="s">
        <v>81</v>
      </c>
      <c r="AY254" s="15" t="s">
        <v>153</v>
      </c>
      <c r="BE254" s="139">
        <f t="shared" si="54"/>
        <v>197.01</v>
      </c>
      <c r="BF254" s="139">
        <f t="shared" si="55"/>
        <v>0</v>
      </c>
      <c r="BG254" s="139">
        <f t="shared" si="56"/>
        <v>0</v>
      </c>
      <c r="BH254" s="139">
        <f t="shared" si="57"/>
        <v>0</v>
      </c>
      <c r="BI254" s="139">
        <f t="shared" si="58"/>
        <v>0</v>
      </c>
      <c r="BJ254" s="15" t="s">
        <v>79</v>
      </c>
      <c r="BK254" s="139">
        <f t="shared" si="59"/>
        <v>197.01</v>
      </c>
      <c r="BL254" s="15" t="s">
        <v>161</v>
      </c>
      <c r="BM254" s="138" t="s">
        <v>2490</v>
      </c>
    </row>
    <row r="255" spans="2:65" s="1" customFormat="1" ht="16.5" customHeight="1">
      <c r="B255" s="125"/>
      <c r="C255" s="126" t="s">
        <v>627</v>
      </c>
      <c r="D255" s="126" t="s">
        <v>156</v>
      </c>
      <c r="E255" s="127" t="s">
        <v>2491</v>
      </c>
      <c r="F255" s="128" t="s">
        <v>898</v>
      </c>
      <c r="G255" s="129" t="s">
        <v>360</v>
      </c>
      <c r="H255" s="130">
        <v>20</v>
      </c>
      <c r="I255" s="131">
        <v>18.277049999999999</v>
      </c>
      <c r="J255" s="132">
        <f t="shared" si="50"/>
        <v>365.54</v>
      </c>
      <c r="K255" s="128" t="s">
        <v>3</v>
      </c>
      <c r="L255" s="133"/>
      <c r="M255" s="134" t="s">
        <v>3</v>
      </c>
      <c r="N255" s="135" t="s">
        <v>42</v>
      </c>
      <c r="P255" s="136">
        <f t="shared" si="51"/>
        <v>0</v>
      </c>
      <c r="Q255" s="136">
        <v>0</v>
      </c>
      <c r="R255" s="136">
        <f t="shared" si="52"/>
        <v>0</v>
      </c>
      <c r="S255" s="136">
        <v>0</v>
      </c>
      <c r="T255" s="137">
        <f t="shared" si="53"/>
        <v>0</v>
      </c>
      <c r="AR255" s="138" t="s">
        <v>160</v>
      </c>
      <c r="AT255" s="138" t="s">
        <v>156</v>
      </c>
      <c r="AU255" s="138" t="s">
        <v>81</v>
      </c>
      <c r="AY255" s="15" t="s">
        <v>153</v>
      </c>
      <c r="BE255" s="139">
        <f t="shared" si="54"/>
        <v>365.54</v>
      </c>
      <c r="BF255" s="139">
        <f t="shared" si="55"/>
        <v>0</v>
      </c>
      <c r="BG255" s="139">
        <f t="shared" si="56"/>
        <v>0</v>
      </c>
      <c r="BH255" s="139">
        <f t="shared" si="57"/>
        <v>0</v>
      </c>
      <c r="BI255" s="139">
        <f t="shared" si="58"/>
        <v>0</v>
      </c>
      <c r="BJ255" s="15" t="s">
        <v>79</v>
      </c>
      <c r="BK255" s="139">
        <f t="shared" si="59"/>
        <v>365.54</v>
      </c>
      <c r="BL255" s="15" t="s">
        <v>161</v>
      </c>
      <c r="BM255" s="138" t="s">
        <v>2492</v>
      </c>
    </row>
    <row r="256" spans="2:65" s="1" customFormat="1" ht="16.5" customHeight="1">
      <c r="B256" s="125"/>
      <c r="C256" s="126" t="s">
        <v>842</v>
      </c>
      <c r="D256" s="126" t="s">
        <v>156</v>
      </c>
      <c r="E256" s="127" t="s">
        <v>2493</v>
      </c>
      <c r="F256" s="128" t="s">
        <v>322</v>
      </c>
      <c r="G256" s="129" t="s">
        <v>164</v>
      </c>
      <c r="H256" s="130">
        <v>1</v>
      </c>
      <c r="I256" s="131">
        <v>9956.182499999999</v>
      </c>
      <c r="J256" s="132">
        <f t="shared" si="50"/>
        <v>9956.18</v>
      </c>
      <c r="K256" s="128" t="s">
        <v>3</v>
      </c>
      <c r="L256" s="133"/>
      <c r="M256" s="134" t="s">
        <v>3</v>
      </c>
      <c r="N256" s="135" t="s">
        <v>42</v>
      </c>
      <c r="P256" s="136">
        <f t="shared" si="51"/>
        <v>0</v>
      </c>
      <c r="Q256" s="136">
        <v>0</v>
      </c>
      <c r="R256" s="136">
        <f t="shared" si="52"/>
        <v>0</v>
      </c>
      <c r="S256" s="136">
        <v>0</v>
      </c>
      <c r="T256" s="137">
        <f t="shared" si="53"/>
        <v>0</v>
      </c>
      <c r="AR256" s="138" t="s">
        <v>160</v>
      </c>
      <c r="AT256" s="138" t="s">
        <v>156</v>
      </c>
      <c r="AU256" s="138" t="s">
        <v>81</v>
      </c>
      <c r="AY256" s="15" t="s">
        <v>153</v>
      </c>
      <c r="BE256" s="139">
        <f t="shared" si="54"/>
        <v>9956.18</v>
      </c>
      <c r="BF256" s="139">
        <f t="shared" si="55"/>
        <v>0</v>
      </c>
      <c r="BG256" s="139">
        <f t="shared" si="56"/>
        <v>0</v>
      </c>
      <c r="BH256" s="139">
        <f t="shared" si="57"/>
        <v>0</v>
      </c>
      <c r="BI256" s="139">
        <f t="shared" si="58"/>
        <v>0</v>
      </c>
      <c r="BJ256" s="15" t="s">
        <v>79</v>
      </c>
      <c r="BK256" s="139">
        <f t="shared" si="59"/>
        <v>9956.18</v>
      </c>
      <c r="BL256" s="15" t="s">
        <v>161</v>
      </c>
      <c r="BM256" s="138" t="s">
        <v>2494</v>
      </c>
    </row>
    <row r="257" spans="2:65" s="11" customFormat="1" ht="22.9" customHeight="1">
      <c r="B257" s="113"/>
      <c r="D257" s="114" t="s">
        <v>70</v>
      </c>
      <c r="E257" s="123" t="s">
        <v>341</v>
      </c>
      <c r="F257" s="123" t="s">
        <v>342</v>
      </c>
      <c r="I257" s="116"/>
      <c r="J257" s="124">
        <f>BK257</f>
        <v>272843.45</v>
      </c>
      <c r="L257" s="113"/>
      <c r="M257" s="118"/>
      <c r="P257" s="119">
        <f>SUM(P258:P271)</f>
        <v>0</v>
      </c>
      <c r="R257" s="119">
        <f>SUM(R258:R271)</f>
        <v>0</v>
      </c>
      <c r="T257" s="120">
        <f>SUM(T258:T271)</f>
        <v>0</v>
      </c>
      <c r="AR257" s="114" t="s">
        <v>79</v>
      </c>
      <c r="AT257" s="121" t="s">
        <v>70</v>
      </c>
      <c r="AU257" s="121" t="s">
        <v>79</v>
      </c>
      <c r="AY257" s="114" t="s">
        <v>153</v>
      </c>
      <c r="BK257" s="122">
        <f>SUM(BK258:BK271)</f>
        <v>272843.45</v>
      </c>
    </row>
    <row r="258" spans="2:65" s="1" customFormat="1" ht="16.5" customHeight="1">
      <c r="B258" s="125"/>
      <c r="C258" s="140" t="s">
        <v>631</v>
      </c>
      <c r="D258" s="140" t="s">
        <v>344</v>
      </c>
      <c r="E258" s="141" t="s">
        <v>2495</v>
      </c>
      <c r="F258" s="142" t="s">
        <v>2496</v>
      </c>
      <c r="G258" s="143" t="s">
        <v>347</v>
      </c>
      <c r="H258" s="144">
        <v>80</v>
      </c>
      <c r="I258" s="145">
        <v>460</v>
      </c>
      <c r="J258" s="146">
        <f t="shared" ref="J258:J271" si="60">ROUND(I258*H258,2)</f>
        <v>36800</v>
      </c>
      <c r="K258" s="142" t="s">
        <v>3</v>
      </c>
      <c r="L258" s="30"/>
      <c r="M258" s="147" t="s">
        <v>3</v>
      </c>
      <c r="N258" s="148" t="s">
        <v>42</v>
      </c>
      <c r="P258" s="136">
        <f t="shared" ref="P258:P271" si="61">O258*H258</f>
        <v>0</v>
      </c>
      <c r="Q258" s="136">
        <v>0</v>
      </c>
      <c r="R258" s="136">
        <f t="shared" ref="R258:R271" si="62">Q258*H258</f>
        <v>0</v>
      </c>
      <c r="S258" s="136">
        <v>0</v>
      </c>
      <c r="T258" s="137">
        <f t="shared" ref="T258:T271" si="63">S258*H258</f>
        <v>0</v>
      </c>
      <c r="AR258" s="138" t="s">
        <v>161</v>
      </c>
      <c r="AT258" s="138" t="s">
        <v>344</v>
      </c>
      <c r="AU258" s="138" t="s">
        <v>81</v>
      </c>
      <c r="AY258" s="15" t="s">
        <v>153</v>
      </c>
      <c r="BE258" s="139">
        <f t="shared" ref="BE258:BE271" si="64">IF(N258="základní",J258,0)</f>
        <v>36800</v>
      </c>
      <c r="BF258" s="139">
        <f t="shared" ref="BF258:BF271" si="65">IF(N258="snížená",J258,0)</f>
        <v>0</v>
      </c>
      <c r="BG258" s="139">
        <f t="shared" ref="BG258:BG271" si="66">IF(N258="zákl. přenesená",J258,0)</f>
        <v>0</v>
      </c>
      <c r="BH258" s="139">
        <f t="shared" ref="BH258:BH271" si="67">IF(N258="sníž. přenesená",J258,0)</f>
        <v>0</v>
      </c>
      <c r="BI258" s="139">
        <f t="shared" ref="BI258:BI271" si="68">IF(N258="nulová",J258,0)</f>
        <v>0</v>
      </c>
      <c r="BJ258" s="15" t="s">
        <v>79</v>
      </c>
      <c r="BK258" s="139">
        <f t="shared" ref="BK258:BK271" si="69">ROUND(I258*H258,2)</f>
        <v>36800</v>
      </c>
      <c r="BL258" s="15" t="s">
        <v>161</v>
      </c>
      <c r="BM258" s="138" t="s">
        <v>2497</v>
      </c>
    </row>
    <row r="259" spans="2:65" s="1" customFormat="1" ht="16.5" customHeight="1">
      <c r="B259" s="125"/>
      <c r="C259" s="140" t="s">
        <v>849</v>
      </c>
      <c r="D259" s="140" t="s">
        <v>344</v>
      </c>
      <c r="E259" s="141" t="s">
        <v>2498</v>
      </c>
      <c r="F259" s="142" t="s">
        <v>2499</v>
      </c>
      <c r="G259" s="143" t="s">
        <v>347</v>
      </c>
      <c r="H259" s="144">
        <v>10</v>
      </c>
      <c r="I259" s="145">
        <v>460</v>
      </c>
      <c r="J259" s="146">
        <f t="shared" si="60"/>
        <v>4600</v>
      </c>
      <c r="K259" s="142" t="s">
        <v>3</v>
      </c>
      <c r="L259" s="30"/>
      <c r="M259" s="147" t="s">
        <v>3</v>
      </c>
      <c r="N259" s="148" t="s">
        <v>42</v>
      </c>
      <c r="P259" s="136">
        <f t="shared" si="61"/>
        <v>0</v>
      </c>
      <c r="Q259" s="136">
        <v>0</v>
      </c>
      <c r="R259" s="136">
        <f t="shared" si="62"/>
        <v>0</v>
      </c>
      <c r="S259" s="136">
        <v>0</v>
      </c>
      <c r="T259" s="137">
        <f t="shared" si="63"/>
        <v>0</v>
      </c>
      <c r="AR259" s="138" t="s">
        <v>161</v>
      </c>
      <c r="AT259" s="138" t="s">
        <v>344</v>
      </c>
      <c r="AU259" s="138" t="s">
        <v>81</v>
      </c>
      <c r="AY259" s="15" t="s">
        <v>153</v>
      </c>
      <c r="BE259" s="139">
        <f t="shared" si="64"/>
        <v>4600</v>
      </c>
      <c r="BF259" s="139">
        <f t="shared" si="65"/>
        <v>0</v>
      </c>
      <c r="BG259" s="139">
        <f t="shared" si="66"/>
        <v>0</v>
      </c>
      <c r="BH259" s="139">
        <f t="shared" si="67"/>
        <v>0</v>
      </c>
      <c r="BI259" s="139">
        <f t="shared" si="68"/>
        <v>0</v>
      </c>
      <c r="BJ259" s="15" t="s">
        <v>79</v>
      </c>
      <c r="BK259" s="139">
        <f t="shared" si="69"/>
        <v>4600</v>
      </c>
      <c r="BL259" s="15" t="s">
        <v>161</v>
      </c>
      <c r="BM259" s="138" t="s">
        <v>2500</v>
      </c>
    </row>
    <row r="260" spans="2:65" s="1" customFormat="1" ht="16.5" customHeight="1">
      <c r="B260" s="125"/>
      <c r="C260" s="140" t="s">
        <v>634</v>
      </c>
      <c r="D260" s="140" t="s">
        <v>344</v>
      </c>
      <c r="E260" s="141" t="s">
        <v>2501</v>
      </c>
      <c r="F260" s="142" t="s">
        <v>945</v>
      </c>
      <c r="G260" s="143" t="s">
        <v>347</v>
      </c>
      <c r="H260" s="144">
        <v>18</v>
      </c>
      <c r="I260" s="145">
        <v>460</v>
      </c>
      <c r="J260" s="146">
        <f t="shared" si="60"/>
        <v>8280</v>
      </c>
      <c r="K260" s="142" t="s">
        <v>3</v>
      </c>
      <c r="L260" s="30"/>
      <c r="M260" s="147" t="s">
        <v>3</v>
      </c>
      <c r="N260" s="148" t="s">
        <v>42</v>
      </c>
      <c r="P260" s="136">
        <f t="shared" si="61"/>
        <v>0</v>
      </c>
      <c r="Q260" s="136">
        <v>0</v>
      </c>
      <c r="R260" s="136">
        <f t="shared" si="62"/>
        <v>0</v>
      </c>
      <c r="S260" s="136">
        <v>0</v>
      </c>
      <c r="T260" s="137">
        <f t="shared" si="63"/>
        <v>0</v>
      </c>
      <c r="AR260" s="138" t="s">
        <v>161</v>
      </c>
      <c r="AT260" s="138" t="s">
        <v>344</v>
      </c>
      <c r="AU260" s="138" t="s">
        <v>81</v>
      </c>
      <c r="AY260" s="15" t="s">
        <v>153</v>
      </c>
      <c r="BE260" s="139">
        <f t="shared" si="64"/>
        <v>8280</v>
      </c>
      <c r="BF260" s="139">
        <f t="shared" si="65"/>
        <v>0</v>
      </c>
      <c r="BG260" s="139">
        <f t="shared" si="66"/>
        <v>0</v>
      </c>
      <c r="BH260" s="139">
        <f t="shared" si="67"/>
        <v>0</v>
      </c>
      <c r="BI260" s="139">
        <f t="shared" si="68"/>
        <v>0</v>
      </c>
      <c r="BJ260" s="15" t="s">
        <v>79</v>
      </c>
      <c r="BK260" s="139">
        <f t="shared" si="69"/>
        <v>8280</v>
      </c>
      <c r="BL260" s="15" t="s">
        <v>161</v>
      </c>
      <c r="BM260" s="138" t="s">
        <v>2502</v>
      </c>
    </row>
    <row r="261" spans="2:65" s="1" customFormat="1" ht="16.5" customHeight="1">
      <c r="B261" s="125"/>
      <c r="C261" s="140" t="s">
        <v>856</v>
      </c>
      <c r="D261" s="140" t="s">
        <v>344</v>
      </c>
      <c r="E261" s="141" t="s">
        <v>2503</v>
      </c>
      <c r="F261" s="142" t="s">
        <v>949</v>
      </c>
      <c r="G261" s="143" t="s">
        <v>347</v>
      </c>
      <c r="H261" s="144">
        <v>14</v>
      </c>
      <c r="I261" s="145">
        <v>460</v>
      </c>
      <c r="J261" s="146">
        <f t="shared" si="60"/>
        <v>6440</v>
      </c>
      <c r="K261" s="142" t="s">
        <v>3</v>
      </c>
      <c r="L261" s="30"/>
      <c r="M261" s="147" t="s">
        <v>3</v>
      </c>
      <c r="N261" s="148" t="s">
        <v>42</v>
      </c>
      <c r="P261" s="136">
        <f t="shared" si="61"/>
        <v>0</v>
      </c>
      <c r="Q261" s="136">
        <v>0</v>
      </c>
      <c r="R261" s="136">
        <f t="shared" si="62"/>
        <v>0</v>
      </c>
      <c r="S261" s="136">
        <v>0</v>
      </c>
      <c r="T261" s="137">
        <f t="shared" si="63"/>
        <v>0</v>
      </c>
      <c r="AR261" s="138" t="s">
        <v>161</v>
      </c>
      <c r="AT261" s="138" t="s">
        <v>344</v>
      </c>
      <c r="AU261" s="138" t="s">
        <v>81</v>
      </c>
      <c r="AY261" s="15" t="s">
        <v>153</v>
      </c>
      <c r="BE261" s="139">
        <f t="shared" si="64"/>
        <v>6440</v>
      </c>
      <c r="BF261" s="139">
        <f t="shared" si="65"/>
        <v>0</v>
      </c>
      <c r="BG261" s="139">
        <f t="shared" si="66"/>
        <v>0</v>
      </c>
      <c r="BH261" s="139">
        <f t="shared" si="67"/>
        <v>0</v>
      </c>
      <c r="BI261" s="139">
        <f t="shared" si="68"/>
        <v>0</v>
      </c>
      <c r="BJ261" s="15" t="s">
        <v>79</v>
      </c>
      <c r="BK261" s="139">
        <f t="shared" si="69"/>
        <v>6440</v>
      </c>
      <c r="BL261" s="15" t="s">
        <v>161</v>
      </c>
      <c r="BM261" s="138" t="s">
        <v>2504</v>
      </c>
    </row>
    <row r="262" spans="2:65" s="1" customFormat="1" ht="16.5" customHeight="1">
      <c r="B262" s="125"/>
      <c r="C262" s="140" t="s">
        <v>638</v>
      </c>
      <c r="D262" s="140" t="s">
        <v>344</v>
      </c>
      <c r="E262" s="141" t="s">
        <v>2505</v>
      </c>
      <c r="F262" s="142" t="s">
        <v>952</v>
      </c>
      <c r="G262" s="143" t="s">
        <v>347</v>
      </c>
      <c r="H262" s="144">
        <v>34</v>
      </c>
      <c r="I262" s="145">
        <v>460</v>
      </c>
      <c r="J262" s="146">
        <f t="shared" si="60"/>
        <v>15640</v>
      </c>
      <c r="K262" s="142" t="s">
        <v>3</v>
      </c>
      <c r="L262" s="30"/>
      <c r="M262" s="147" t="s">
        <v>3</v>
      </c>
      <c r="N262" s="148" t="s">
        <v>42</v>
      </c>
      <c r="P262" s="136">
        <f t="shared" si="61"/>
        <v>0</v>
      </c>
      <c r="Q262" s="136">
        <v>0</v>
      </c>
      <c r="R262" s="136">
        <f t="shared" si="62"/>
        <v>0</v>
      </c>
      <c r="S262" s="136">
        <v>0</v>
      </c>
      <c r="T262" s="137">
        <f t="shared" si="63"/>
        <v>0</v>
      </c>
      <c r="AR262" s="138" t="s">
        <v>161</v>
      </c>
      <c r="AT262" s="138" t="s">
        <v>344</v>
      </c>
      <c r="AU262" s="138" t="s">
        <v>81</v>
      </c>
      <c r="AY262" s="15" t="s">
        <v>153</v>
      </c>
      <c r="BE262" s="139">
        <f t="shared" si="64"/>
        <v>15640</v>
      </c>
      <c r="BF262" s="139">
        <f t="shared" si="65"/>
        <v>0</v>
      </c>
      <c r="BG262" s="139">
        <f t="shared" si="66"/>
        <v>0</v>
      </c>
      <c r="BH262" s="139">
        <f t="shared" si="67"/>
        <v>0</v>
      </c>
      <c r="BI262" s="139">
        <f t="shared" si="68"/>
        <v>0</v>
      </c>
      <c r="BJ262" s="15" t="s">
        <v>79</v>
      </c>
      <c r="BK262" s="139">
        <f t="shared" si="69"/>
        <v>15640</v>
      </c>
      <c r="BL262" s="15" t="s">
        <v>161</v>
      </c>
      <c r="BM262" s="138" t="s">
        <v>2506</v>
      </c>
    </row>
    <row r="263" spans="2:65" s="1" customFormat="1" ht="16.5" customHeight="1">
      <c r="B263" s="125"/>
      <c r="C263" s="140" t="s">
        <v>862</v>
      </c>
      <c r="D263" s="140" t="s">
        <v>344</v>
      </c>
      <c r="E263" s="141" t="s">
        <v>2507</v>
      </c>
      <c r="F263" s="142" t="s">
        <v>956</v>
      </c>
      <c r="G263" s="143" t="s">
        <v>347</v>
      </c>
      <c r="H263" s="144">
        <v>58</v>
      </c>
      <c r="I263" s="145">
        <v>460</v>
      </c>
      <c r="J263" s="146">
        <f t="shared" si="60"/>
        <v>26680</v>
      </c>
      <c r="K263" s="142" t="s">
        <v>3</v>
      </c>
      <c r="L263" s="30"/>
      <c r="M263" s="147" t="s">
        <v>3</v>
      </c>
      <c r="N263" s="148" t="s">
        <v>42</v>
      </c>
      <c r="P263" s="136">
        <f t="shared" si="61"/>
        <v>0</v>
      </c>
      <c r="Q263" s="136">
        <v>0</v>
      </c>
      <c r="R263" s="136">
        <f t="shared" si="62"/>
        <v>0</v>
      </c>
      <c r="S263" s="136">
        <v>0</v>
      </c>
      <c r="T263" s="137">
        <f t="shared" si="63"/>
        <v>0</v>
      </c>
      <c r="AR263" s="138" t="s">
        <v>161</v>
      </c>
      <c r="AT263" s="138" t="s">
        <v>344</v>
      </c>
      <c r="AU263" s="138" t="s">
        <v>81</v>
      </c>
      <c r="AY263" s="15" t="s">
        <v>153</v>
      </c>
      <c r="BE263" s="139">
        <f t="shared" si="64"/>
        <v>26680</v>
      </c>
      <c r="BF263" s="139">
        <f t="shared" si="65"/>
        <v>0</v>
      </c>
      <c r="BG263" s="139">
        <f t="shared" si="66"/>
        <v>0</v>
      </c>
      <c r="BH263" s="139">
        <f t="shared" si="67"/>
        <v>0</v>
      </c>
      <c r="BI263" s="139">
        <f t="shared" si="68"/>
        <v>0</v>
      </c>
      <c r="BJ263" s="15" t="s">
        <v>79</v>
      </c>
      <c r="BK263" s="139">
        <f t="shared" si="69"/>
        <v>26680</v>
      </c>
      <c r="BL263" s="15" t="s">
        <v>161</v>
      </c>
      <c r="BM263" s="138" t="s">
        <v>2508</v>
      </c>
    </row>
    <row r="264" spans="2:65" s="1" customFormat="1" ht="16.5" customHeight="1">
      <c r="B264" s="125"/>
      <c r="C264" s="140" t="s">
        <v>642</v>
      </c>
      <c r="D264" s="140" t="s">
        <v>344</v>
      </c>
      <c r="E264" s="141" t="s">
        <v>2509</v>
      </c>
      <c r="F264" s="142" t="s">
        <v>372</v>
      </c>
      <c r="G264" s="143" t="s">
        <v>347</v>
      </c>
      <c r="H264" s="144">
        <v>32</v>
      </c>
      <c r="I264" s="145">
        <v>460</v>
      </c>
      <c r="J264" s="146">
        <f t="shared" si="60"/>
        <v>14720</v>
      </c>
      <c r="K264" s="142" t="s">
        <v>3</v>
      </c>
      <c r="L264" s="30"/>
      <c r="M264" s="147" t="s">
        <v>3</v>
      </c>
      <c r="N264" s="148" t="s">
        <v>42</v>
      </c>
      <c r="P264" s="136">
        <f t="shared" si="61"/>
        <v>0</v>
      </c>
      <c r="Q264" s="136">
        <v>0</v>
      </c>
      <c r="R264" s="136">
        <f t="shared" si="62"/>
        <v>0</v>
      </c>
      <c r="S264" s="136">
        <v>0</v>
      </c>
      <c r="T264" s="137">
        <f t="shared" si="63"/>
        <v>0</v>
      </c>
      <c r="AR264" s="138" t="s">
        <v>161</v>
      </c>
      <c r="AT264" s="138" t="s">
        <v>344</v>
      </c>
      <c r="AU264" s="138" t="s">
        <v>81</v>
      </c>
      <c r="AY264" s="15" t="s">
        <v>153</v>
      </c>
      <c r="BE264" s="139">
        <f t="shared" si="64"/>
        <v>14720</v>
      </c>
      <c r="BF264" s="139">
        <f t="shared" si="65"/>
        <v>0</v>
      </c>
      <c r="BG264" s="139">
        <f t="shared" si="66"/>
        <v>0</v>
      </c>
      <c r="BH264" s="139">
        <f t="shared" si="67"/>
        <v>0</v>
      </c>
      <c r="BI264" s="139">
        <f t="shared" si="68"/>
        <v>0</v>
      </c>
      <c r="BJ264" s="15" t="s">
        <v>79</v>
      </c>
      <c r="BK264" s="139">
        <f t="shared" si="69"/>
        <v>14720</v>
      </c>
      <c r="BL264" s="15" t="s">
        <v>161</v>
      </c>
      <c r="BM264" s="138" t="s">
        <v>2510</v>
      </c>
    </row>
    <row r="265" spans="2:65" s="1" customFormat="1" ht="16.5" customHeight="1">
      <c r="B265" s="125"/>
      <c r="C265" s="140" t="s">
        <v>869</v>
      </c>
      <c r="D265" s="140" t="s">
        <v>344</v>
      </c>
      <c r="E265" s="141" t="s">
        <v>2511</v>
      </c>
      <c r="F265" s="142" t="s">
        <v>2241</v>
      </c>
      <c r="G265" s="143" t="s">
        <v>347</v>
      </c>
      <c r="H265" s="144">
        <v>28</v>
      </c>
      <c r="I265" s="145">
        <v>1000</v>
      </c>
      <c r="J265" s="146">
        <f t="shared" si="60"/>
        <v>28000</v>
      </c>
      <c r="K265" s="142" t="s">
        <v>3</v>
      </c>
      <c r="L265" s="30"/>
      <c r="M265" s="147" t="s">
        <v>3</v>
      </c>
      <c r="N265" s="148" t="s">
        <v>42</v>
      </c>
      <c r="P265" s="136">
        <f t="shared" si="61"/>
        <v>0</v>
      </c>
      <c r="Q265" s="136">
        <v>0</v>
      </c>
      <c r="R265" s="136">
        <f t="shared" si="62"/>
        <v>0</v>
      </c>
      <c r="S265" s="136">
        <v>0</v>
      </c>
      <c r="T265" s="137">
        <f t="shared" si="63"/>
        <v>0</v>
      </c>
      <c r="AR265" s="138" t="s">
        <v>161</v>
      </c>
      <c r="AT265" s="138" t="s">
        <v>344</v>
      </c>
      <c r="AU265" s="138" t="s">
        <v>81</v>
      </c>
      <c r="AY265" s="15" t="s">
        <v>153</v>
      </c>
      <c r="BE265" s="139">
        <f t="shared" si="64"/>
        <v>28000</v>
      </c>
      <c r="BF265" s="139">
        <f t="shared" si="65"/>
        <v>0</v>
      </c>
      <c r="BG265" s="139">
        <f t="shared" si="66"/>
        <v>0</v>
      </c>
      <c r="BH265" s="139">
        <f t="shared" si="67"/>
        <v>0</v>
      </c>
      <c r="BI265" s="139">
        <f t="shared" si="68"/>
        <v>0</v>
      </c>
      <c r="BJ265" s="15" t="s">
        <v>79</v>
      </c>
      <c r="BK265" s="139">
        <f t="shared" si="69"/>
        <v>28000</v>
      </c>
      <c r="BL265" s="15" t="s">
        <v>161</v>
      </c>
      <c r="BM265" s="138" t="s">
        <v>2512</v>
      </c>
    </row>
    <row r="266" spans="2:65" s="1" customFormat="1" ht="16.5" customHeight="1">
      <c r="B266" s="125"/>
      <c r="C266" s="140" t="s">
        <v>873</v>
      </c>
      <c r="D266" s="140" t="s">
        <v>344</v>
      </c>
      <c r="E266" s="141" t="s">
        <v>2513</v>
      </c>
      <c r="F266" s="142" t="s">
        <v>384</v>
      </c>
      <c r="G266" s="143" t="s">
        <v>347</v>
      </c>
      <c r="H266" s="144">
        <v>40</v>
      </c>
      <c r="I266" s="145">
        <v>675</v>
      </c>
      <c r="J266" s="146">
        <f t="shared" si="60"/>
        <v>27000</v>
      </c>
      <c r="K266" s="142" t="s">
        <v>3</v>
      </c>
      <c r="L266" s="30"/>
      <c r="M266" s="147" t="s">
        <v>3</v>
      </c>
      <c r="N266" s="148" t="s">
        <v>42</v>
      </c>
      <c r="P266" s="136">
        <f t="shared" si="61"/>
        <v>0</v>
      </c>
      <c r="Q266" s="136">
        <v>0</v>
      </c>
      <c r="R266" s="136">
        <f t="shared" si="62"/>
        <v>0</v>
      </c>
      <c r="S266" s="136">
        <v>0</v>
      </c>
      <c r="T266" s="137">
        <f t="shared" si="63"/>
        <v>0</v>
      </c>
      <c r="AR266" s="138" t="s">
        <v>161</v>
      </c>
      <c r="AT266" s="138" t="s">
        <v>344</v>
      </c>
      <c r="AU266" s="138" t="s">
        <v>81</v>
      </c>
      <c r="AY266" s="15" t="s">
        <v>153</v>
      </c>
      <c r="BE266" s="139">
        <f t="shared" si="64"/>
        <v>27000</v>
      </c>
      <c r="BF266" s="139">
        <f t="shared" si="65"/>
        <v>0</v>
      </c>
      <c r="BG266" s="139">
        <f t="shared" si="66"/>
        <v>0</v>
      </c>
      <c r="BH266" s="139">
        <f t="shared" si="67"/>
        <v>0</v>
      </c>
      <c r="BI266" s="139">
        <f t="shared" si="68"/>
        <v>0</v>
      </c>
      <c r="BJ266" s="15" t="s">
        <v>79</v>
      </c>
      <c r="BK266" s="139">
        <f t="shared" si="69"/>
        <v>27000</v>
      </c>
      <c r="BL266" s="15" t="s">
        <v>161</v>
      </c>
      <c r="BM266" s="138" t="s">
        <v>2514</v>
      </c>
    </row>
    <row r="267" spans="2:65" s="1" customFormat="1" ht="16.5" customHeight="1">
      <c r="B267" s="125"/>
      <c r="C267" s="140" t="s">
        <v>877</v>
      </c>
      <c r="D267" s="140" t="s">
        <v>344</v>
      </c>
      <c r="E267" s="141" t="s">
        <v>2515</v>
      </c>
      <c r="F267" s="142" t="s">
        <v>388</v>
      </c>
      <c r="G267" s="143" t="s">
        <v>164</v>
      </c>
      <c r="H267" s="144">
        <v>1</v>
      </c>
      <c r="I267" s="145">
        <v>15500</v>
      </c>
      <c r="J267" s="146">
        <f t="shared" si="60"/>
        <v>15500</v>
      </c>
      <c r="K267" s="142" t="s">
        <v>3</v>
      </c>
      <c r="L267" s="30"/>
      <c r="M267" s="147" t="s">
        <v>3</v>
      </c>
      <c r="N267" s="148" t="s">
        <v>42</v>
      </c>
      <c r="P267" s="136">
        <f t="shared" si="61"/>
        <v>0</v>
      </c>
      <c r="Q267" s="136">
        <v>0</v>
      </c>
      <c r="R267" s="136">
        <f t="shared" si="62"/>
        <v>0</v>
      </c>
      <c r="S267" s="136">
        <v>0</v>
      </c>
      <c r="T267" s="137">
        <f t="shared" si="63"/>
        <v>0</v>
      </c>
      <c r="AR267" s="138" t="s">
        <v>161</v>
      </c>
      <c r="AT267" s="138" t="s">
        <v>344</v>
      </c>
      <c r="AU267" s="138" t="s">
        <v>81</v>
      </c>
      <c r="AY267" s="15" t="s">
        <v>153</v>
      </c>
      <c r="BE267" s="139">
        <f t="shared" si="64"/>
        <v>15500</v>
      </c>
      <c r="BF267" s="139">
        <f t="shared" si="65"/>
        <v>0</v>
      </c>
      <c r="BG267" s="139">
        <f t="shared" si="66"/>
        <v>0</v>
      </c>
      <c r="BH267" s="139">
        <f t="shared" si="67"/>
        <v>0</v>
      </c>
      <c r="BI267" s="139">
        <f t="shared" si="68"/>
        <v>0</v>
      </c>
      <c r="BJ267" s="15" t="s">
        <v>79</v>
      </c>
      <c r="BK267" s="139">
        <f t="shared" si="69"/>
        <v>15500</v>
      </c>
      <c r="BL267" s="15" t="s">
        <v>161</v>
      </c>
      <c r="BM267" s="138" t="s">
        <v>2516</v>
      </c>
    </row>
    <row r="268" spans="2:65" s="1" customFormat="1" ht="16.5" customHeight="1">
      <c r="B268" s="125"/>
      <c r="C268" s="140" t="s">
        <v>881</v>
      </c>
      <c r="D268" s="140" t="s">
        <v>344</v>
      </c>
      <c r="E268" s="141" t="s">
        <v>2517</v>
      </c>
      <c r="F268" s="142" t="s">
        <v>976</v>
      </c>
      <c r="G268" s="143" t="s">
        <v>164</v>
      </c>
      <c r="H268" s="144">
        <v>1</v>
      </c>
      <c r="I268" s="145">
        <v>23808.262500000001</v>
      </c>
      <c r="J268" s="146">
        <f t="shared" si="60"/>
        <v>23808.26</v>
      </c>
      <c r="K268" s="142" t="s">
        <v>3</v>
      </c>
      <c r="L268" s="30"/>
      <c r="M268" s="147" t="s">
        <v>3</v>
      </c>
      <c r="N268" s="148" t="s">
        <v>42</v>
      </c>
      <c r="P268" s="136">
        <f t="shared" si="61"/>
        <v>0</v>
      </c>
      <c r="Q268" s="136">
        <v>0</v>
      </c>
      <c r="R268" s="136">
        <f t="shared" si="62"/>
        <v>0</v>
      </c>
      <c r="S268" s="136">
        <v>0</v>
      </c>
      <c r="T268" s="137">
        <f t="shared" si="63"/>
        <v>0</v>
      </c>
      <c r="AR268" s="138" t="s">
        <v>161</v>
      </c>
      <c r="AT268" s="138" t="s">
        <v>344</v>
      </c>
      <c r="AU268" s="138" t="s">
        <v>81</v>
      </c>
      <c r="AY268" s="15" t="s">
        <v>153</v>
      </c>
      <c r="BE268" s="139">
        <f t="shared" si="64"/>
        <v>23808.26</v>
      </c>
      <c r="BF268" s="139">
        <f t="shared" si="65"/>
        <v>0</v>
      </c>
      <c r="BG268" s="139">
        <f t="shared" si="66"/>
        <v>0</v>
      </c>
      <c r="BH268" s="139">
        <f t="shared" si="67"/>
        <v>0</v>
      </c>
      <c r="BI268" s="139">
        <f t="shared" si="68"/>
        <v>0</v>
      </c>
      <c r="BJ268" s="15" t="s">
        <v>79</v>
      </c>
      <c r="BK268" s="139">
        <f t="shared" si="69"/>
        <v>23808.26</v>
      </c>
      <c r="BL268" s="15" t="s">
        <v>161</v>
      </c>
      <c r="BM268" s="138" t="s">
        <v>2518</v>
      </c>
    </row>
    <row r="269" spans="2:65" s="1" customFormat="1" ht="16.5" customHeight="1">
      <c r="B269" s="125"/>
      <c r="C269" s="140" t="s">
        <v>885</v>
      </c>
      <c r="D269" s="140" t="s">
        <v>344</v>
      </c>
      <c r="E269" s="141" t="s">
        <v>2519</v>
      </c>
      <c r="F269" s="142" t="s">
        <v>980</v>
      </c>
      <c r="G269" s="143" t="s">
        <v>164</v>
      </c>
      <c r="H269" s="144">
        <v>1</v>
      </c>
      <c r="I269" s="145">
        <v>37775.189710499995</v>
      </c>
      <c r="J269" s="146">
        <f t="shared" si="60"/>
        <v>37775.19</v>
      </c>
      <c r="K269" s="142" t="s">
        <v>3</v>
      </c>
      <c r="L269" s="30"/>
      <c r="M269" s="147" t="s">
        <v>3</v>
      </c>
      <c r="N269" s="148" t="s">
        <v>42</v>
      </c>
      <c r="P269" s="136">
        <f t="shared" si="61"/>
        <v>0</v>
      </c>
      <c r="Q269" s="136">
        <v>0</v>
      </c>
      <c r="R269" s="136">
        <f t="shared" si="62"/>
        <v>0</v>
      </c>
      <c r="S269" s="136">
        <v>0</v>
      </c>
      <c r="T269" s="137">
        <f t="shared" si="63"/>
        <v>0</v>
      </c>
      <c r="AR269" s="138" t="s">
        <v>161</v>
      </c>
      <c r="AT269" s="138" t="s">
        <v>344</v>
      </c>
      <c r="AU269" s="138" t="s">
        <v>81</v>
      </c>
      <c r="AY269" s="15" t="s">
        <v>153</v>
      </c>
      <c r="BE269" s="139">
        <f t="shared" si="64"/>
        <v>37775.19</v>
      </c>
      <c r="BF269" s="139">
        <f t="shared" si="65"/>
        <v>0</v>
      </c>
      <c r="BG269" s="139">
        <f t="shared" si="66"/>
        <v>0</v>
      </c>
      <c r="BH269" s="139">
        <f t="shared" si="67"/>
        <v>0</v>
      </c>
      <c r="BI269" s="139">
        <f t="shared" si="68"/>
        <v>0</v>
      </c>
      <c r="BJ269" s="15" t="s">
        <v>79</v>
      </c>
      <c r="BK269" s="139">
        <f t="shared" si="69"/>
        <v>37775.19</v>
      </c>
      <c r="BL269" s="15" t="s">
        <v>161</v>
      </c>
      <c r="BM269" s="138" t="s">
        <v>2520</v>
      </c>
    </row>
    <row r="270" spans="2:65" s="1" customFormat="1" ht="16.5" customHeight="1">
      <c r="B270" s="125"/>
      <c r="C270" s="140" t="s">
        <v>889</v>
      </c>
      <c r="D270" s="140" t="s">
        <v>344</v>
      </c>
      <c r="E270" s="141" t="s">
        <v>2521</v>
      </c>
      <c r="F270" s="142" t="s">
        <v>391</v>
      </c>
      <c r="G270" s="143" t="s">
        <v>347</v>
      </c>
      <c r="H270" s="144">
        <v>40</v>
      </c>
      <c r="I270" s="145">
        <v>460</v>
      </c>
      <c r="J270" s="146">
        <f t="shared" si="60"/>
        <v>18400</v>
      </c>
      <c r="K270" s="142" t="s">
        <v>3</v>
      </c>
      <c r="L270" s="30"/>
      <c r="M270" s="147" t="s">
        <v>3</v>
      </c>
      <c r="N270" s="148" t="s">
        <v>42</v>
      </c>
      <c r="P270" s="136">
        <f t="shared" si="61"/>
        <v>0</v>
      </c>
      <c r="Q270" s="136">
        <v>0</v>
      </c>
      <c r="R270" s="136">
        <f t="shared" si="62"/>
        <v>0</v>
      </c>
      <c r="S270" s="136">
        <v>0</v>
      </c>
      <c r="T270" s="137">
        <f t="shared" si="63"/>
        <v>0</v>
      </c>
      <c r="AR270" s="138" t="s">
        <v>161</v>
      </c>
      <c r="AT270" s="138" t="s">
        <v>344</v>
      </c>
      <c r="AU270" s="138" t="s">
        <v>81</v>
      </c>
      <c r="AY270" s="15" t="s">
        <v>153</v>
      </c>
      <c r="BE270" s="139">
        <f t="shared" si="64"/>
        <v>18400</v>
      </c>
      <c r="BF270" s="139">
        <f t="shared" si="65"/>
        <v>0</v>
      </c>
      <c r="BG270" s="139">
        <f t="shared" si="66"/>
        <v>0</v>
      </c>
      <c r="BH270" s="139">
        <f t="shared" si="67"/>
        <v>0</v>
      </c>
      <c r="BI270" s="139">
        <f t="shared" si="68"/>
        <v>0</v>
      </c>
      <c r="BJ270" s="15" t="s">
        <v>79</v>
      </c>
      <c r="BK270" s="139">
        <f t="shared" si="69"/>
        <v>18400</v>
      </c>
      <c r="BL270" s="15" t="s">
        <v>161</v>
      </c>
      <c r="BM270" s="138" t="s">
        <v>2522</v>
      </c>
    </row>
    <row r="271" spans="2:65" s="1" customFormat="1" ht="16.5" customHeight="1">
      <c r="B271" s="125"/>
      <c r="C271" s="140" t="s">
        <v>893</v>
      </c>
      <c r="D271" s="140" t="s">
        <v>344</v>
      </c>
      <c r="E271" s="141" t="s">
        <v>2523</v>
      </c>
      <c r="F271" s="142" t="s">
        <v>395</v>
      </c>
      <c r="G271" s="143" t="s">
        <v>347</v>
      </c>
      <c r="H271" s="144">
        <v>20</v>
      </c>
      <c r="I271" s="145">
        <v>460</v>
      </c>
      <c r="J271" s="146">
        <f t="shared" si="60"/>
        <v>9200</v>
      </c>
      <c r="K271" s="142" t="s">
        <v>3</v>
      </c>
      <c r="L271" s="30"/>
      <c r="M271" s="149" t="s">
        <v>3</v>
      </c>
      <c r="N271" s="150" t="s">
        <v>42</v>
      </c>
      <c r="O271" s="151"/>
      <c r="P271" s="152">
        <f t="shared" si="61"/>
        <v>0</v>
      </c>
      <c r="Q271" s="152">
        <v>0</v>
      </c>
      <c r="R271" s="152">
        <f t="shared" si="62"/>
        <v>0</v>
      </c>
      <c r="S271" s="152">
        <v>0</v>
      </c>
      <c r="T271" s="153">
        <f t="shared" si="63"/>
        <v>0</v>
      </c>
      <c r="AR271" s="138" t="s">
        <v>161</v>
      </c>
      <c r="AT271" s="138" t="s">
        <v>344</v>
      </c>
      <c r="AU271" s="138" t="s">
        <v>81</v>
      </c>
      <c r="AY271" s="15" t="s">
        <v>153</v>
      </c>
      <c r="BE271" s="139">
        <f t="shared" si="64"/>
        <v>9200</v>
      </c>
      <c r="BF271" s="139">
        <f t="shared" si="65"/>
        <v>0</v>
      </c>
      <c r="BG271" s="139">
        <f t="shared" si="66"/>
        <v>0</v>
      </c>
      <c r="BH271" s="139">
        <f t="shared" si="67"/>
        <v>0</v>
      </c>
      <c r="BI271" s="139">
        <f t="shared" si="68"/>
        <v>0</v>
      </c>
      <c r="BJ271" s="15" t="s">
        <v>79</v>
      </c>
      <c r="BK271" s="139">
        <f t="shared" si="69"/>
        <v>9200</v>
      </c>
      <c r="BL271" s="15" t="s">
        <v>161</v>
      </c>
      <c r="BM271" s="138" t="s">
        <v>2524</v>
      </c>
    </row>
    <row r="272" spans="2:65" s="1" customFormat="1" ht="6.95" customHeight="1">
      <c r="B272" s="39"/>
      <c r="C272" s="40"/>
      <c r="D272" s="40"/>
      <c r="E272" s="40"/>
      <c r="F272" s="40"/>
      <c r="G272" s="40"/>
      <c r="H272" s="40"/>
      <c r="I272" s="40"/>
      <c r="J272" s="40"/>
      <c r="K272" s="40"/>
      <c r="L272" s="30"/>
    </row>
  </sheetData>
  <autoFilter ref="C91:K271" xr:uid="{00000000-0009-0000-0000-000008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33</vt:i4>
      </vt:variant>
    </vt:vector>
  </HeadingPairs>
  <TitlesOfParts>
    <vt:vector size="50" baseType="lpstr">
      <vt:lpstr>Rekapitulace stavby</vt:lpstr>
      <vt:lpstr>30R1 - Dispečerské pracov...</vt:lpstr>
      <vt:lpstr>31RM1 - Čerpací stanice</vt:lpstr>
      <vt:lpstr>33RM3 - 1.část monoblok-1...</vt:lpstr>
      <vt:lpstr>34RM4 - Monoblok-2.část -...</vt:lpstr>
      <vt:lpstr>36RM6 - Dmychárna, hrubé ...</vt:lpstr>
      <vt:lpstr>38RM8 - Kalové hospodářství</vt:lpstr>
      <vt:lpstr>R09 - Plynojem</vt:lpstr>
      <vt:lpstr>R11 - Odvodnění kalu</vt:lpstr>
      <vt:lpstr>RM2.1 - Mechanické předči...</vt:lpstr>
      <vt:lpstr>RM2.2 - Lapák písku</vt:lpstr>
      <vt:lpstr>RM3.1 - Usazovací nádrž</vt:lpstr>
      <vt:lpstr>RM5.1 - Dosazovací nádrž 1</vt:lpstr>
      <vt:lpstr>RM5.2 - Dosazovací nádrž 2</vt:lpstr>
      <vt:lpstr>RMS 4.4 - Kotelna</vt:lpstr>
      <vt:lpstr>RMS4 - Rozvodna 2+DT1</vt:lpstr>
      <vt:lpstr>Pokyny pro vyplnění</vt:lpstr>
      <vt:lpstr>'30R1 - Dispečerské pracov...'!Názvy_tisku</vt:lpstr>
      <vt:lpstr>'31RM1 - Čerpací stanice'!Názvy_tisku</vt:lpstr>
      <vt:lpstr>'33RM3 - 1.část monoblok-1...'!Názvy_tisku</vt:lpstr>
      <vt:lpstr>'34RM4 - Monoblok-2.část -...'!Názvy_tisku</vt:lpstr>
      <vt:lpstr>'36RM6 - Dmychárna, hrubé ...'!Názvy_tisku</vt:lpstr>
      <vt:lpstr>'38RM8 - Kalové hospodářství'!Názvy_tisku</vt:lpstr>
      <vt:lpstr>'R09 - Plynojem'!Názvy_tisku</vt:lpstr>
      <vt:lpstr>'R11 - Odvodnění kalu'!Názvy_tisku</vt:lpstr>
      <vt:lpstr>'Rekapitulace stavby'!Názvy_tisku</vt:lpstr>
      <vt:lpstr>'RM2.1 - Mechanické předči...'!Názvy_tisku</vt:lpstr>
      <vt:lpstr>'RM2.2 - Lapák písku'!Názvy_tisku</vt:lpstr>
      <vt:lpstr>'RM3.1 - Usazovací nádrž'!Názvy_tisku</vt:lpstr>
      <vt:lpstr>'RM5.1 - Dosazovací nádrž 1'!Názvy_tisku</vt:lpstr>
      <vt:lpstr>'RM5.2 - Dosazovací nádrž 2'!Názvy_tisku</vt:lpstr>
      <vt:lpstr>'RMS 4.4 - Kotelna'!Názvy_tisku</vt:lpstr>
      <vt:lpstr>'RMS4 - Rozvodna 2+DT1'!Názvy_tisku</vt:lpstr>
      <vt:lpstr>'30R1 - Dispečerské pracov...'!Oblast_tisku</vt:lpstr>
      <vt:lpstr>'31RM1 - Čerpací stanice'!Oblast_tisku</vt:lpstr>
      <vt:lpstr>'33RM3 - 1.část monoblok-1...'!Oblast_tisku</vt:lpstr>
      <vt:lpstr>'34RM4 - Monoblok-2.část -...'!Oblast_tisku</vt:lpstr>
      <vt:lpstr>'36RM6 - Dmychárna, hrubé ...'!Oblast_tisku</vt:lpstr>
      <vt:lpstr>'38RM8 - Kalové hospodářství'!Oblast_tisku</vt:lpstr>
      <vt:lpstr>'Pokyny pro vyplnění'!Oblast_tisku</vt:lpstr>
      <vt:lpstr>'R09 - Plynojem'!Oblast_tisku</vt:lpstr>
      <vt:lpstr>'R11 - Odvodnění kalu'!Oblast_tisku</vt:lpstr>
      <vt:lpstr>'Rekapitulace stavby'!Oblast_tisku</vt:lpstr>
      <vt:lpstr>'RM2.1 - Mechanické předči...'!Oblast_tisku</vt:lpstr>
      <vt:lpstr>'RM2.2 - Lapák písku'!Oblast_tisku</vt:lpstr>
      <vt:lpstr>'RM3.1 - Usazovací nádrž'!Oblast_tisku</vt:lpstr>
      <vt:lpstr>'RM5.1 - Dosazovací nádrž 1'!Oblast_tisku</vt:lpstr>
      <vt:lpstr>'RM5.2 - Dosazovací nádrž 2'!Oblast_tisku</vt:lpstr>
      <vt:lpstr>'RMS 4.4 - Kotelna'!Oblast_tisku</vt:lpstr>
      <vt:lpstr>'RMS4 - Rozvodna 2+DT1'!Oblast_tisku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Rous</dc:creator>
  <cp:lastModifiedBy>Hana Zákravská</cp:lastModifiedBy>
  <dcterms:created xsi:type="dcterms:W3CDTF">2024-01-22T13:47:25Z</dcterms:created>
  <dcterms:modified xsi:type="dcterms:W3CDTF">2024-09-03T09:22:33Z</dcterms:modified>
</cp:coreProperties>
</file>